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23"/>
  <workbookPr/>
  <mc:AlternateContent xmlns:mc="http://schemas.openxmlformats.org/markup-compatibility/2006">
    <mc:Choice Requires="x15">
      <x15ac:absPath xmlns:x15ac="http://schemas.microsoft.com/office/spreadsheetml/2010/11/ac" url="C:\Users\inss\Desktop\LIMPEZA CHA e CRI 2025\"/>
    </mc:Choice>
  </mc:AlternateContent>
  <xr:revisionPtr revIDLastSave="0" documentId="8_{34098AFA-6608-4373-8F2B-823056639E81}" xr6:coauthVersionLast="47" xr6:coauthVersionMax="47" xr10:uidLastSave="{00000000-0000-0000-0000-000000000000}"/>
  <bookViews>
    <workbookView xWindow="0" yWindow="0" windowWidth="28800" windowHeight="12435" tabRatio="833" firstSheet="3" activeTab="3" xr2:uid="{00000000-000D-0000-FFFF-FFFF00000000}"/>
  </bookViews>
  <sheets>
    <sheet name="Modelo de Proposta" sheetId="13" r:id="rId1"/>
    <sheet name="MC" sheetId="1" r:id="rId2"/>
    <sheet name="Insumos" sheetId="2" r:id="rId3"/>
    <sheet name="Resumo Proposta" sheetId="3" r:id="rId4"/>
    <sheet name="Copeira - SRSUL" sheetId="12" r:id="rId5"/>
    <sheet name="Prod. GEXCHA" sheetId="4" r:id="rId6"/>
    <sheet name="GEXCHA Limp.Ord. " sheetId="5" r:id="rId7"/>
    <sheet name="GEXCHA Limp.Ord. APS Porto U." sheetId="10" r:id="rId8"/>
    <sheet name="Prod. GEXCRI" sheetId="7" r:id="rId9"/>
    <sheet name="GEXCRI Limp.Ord. " sheetId="8" r:id="rId10"/>
  </sheets>
  <definedNames>
    <definedName name="_xlnm._FilterDatabase" localSheetId="5">'Prod. GEXCHA'!$A$2:$Q$2</definedName>
    <definedName name="_xlnm._FilterDatabase" localSheetId="8">'Prod. GEXCRI'!$A$2:$Q$2</definedName>
    <definedName name="Print_Area" localSheetId="4">'Copeira - SRSUL'!$A$1:$C$114</definedName>
    <definedName name="Print_Area" localSheetId="6">'GEXCHA Limp.Ord. '!$A$1:$D$185</definedName>
    <definedName name="Print_Area" localSheetId="7">'GEXCHA Limp.Ord. APS Porto U.'!$A$1:$D$164</definedName>
    <definedName name="Print_Area" localSheetId="9">'GEXCRI Limp.Ord. '!$A$1:$D$185</definedName>
    <definedName name="Print_Area" localSheetId="1">MC!$A$3:$V$24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42" i="10" l="1"/>
  <c r="F40" i="10"/>
  <c r="E40" i="10"/>
  <c r="D40" i="10"/>
  <c r="C40" i="10"/>
  <c r="F5" i="10"/>
  <c r="E5" i="10"/>
  <c r="C5" i="10"/>
  <c r="M14" i="7" l="1"/>
  <c r="E130" i="2"/>
  <c r="E66" i="2"/>
  <c r="C5" i="12"/>
  <c r="B96" i="10"/>
  <c r="V1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F147" i="2"/>
  <c r="F89" i="8" s="1"/>
  <c r="AB6" i="3"/>
  <c r="B119" i="10"/>
  <c r="B125" i="10"/>
  <c r="B131" i="10"/>
  <c r="B137" i="10"/>
  <c r="B143" i="10"/>
  <c r="B146" i="10"/>
  <c r="B149" i="10"/>
  <c r="B155" i="10"/>
  <c r="B156" i="10"/>
  <c r="B158" i="10"/>
  <c r="B161" i="10"/>
  <c r="E132" i="2"/>
  <c r="E62" i="2"/>
  <c r="E72" i="2"/>
  <c r="E73" i="2"/>
  <c r="E65" i="2"/>
  <c r="E68" i="2"/>
  <c r="E69" i="2"/>
  <c r="E67" i="2"/>
  <c r="F68" i="2"/>
  <c r="E64" i="2"/>
  <c r="E70" i="2"/>
  <c r="F107" i="2"/>
  <c r="B86" i="12" s="1"/>
  <c r="E63" i="2"/>
  <c r="E61" i="2"/>
  <c r="F117" i="8"/>
  <c r="E117" i="8"/>
  <c r="D117" i="8"/>
  <c r="C117" i="8"/>
  <c r="B112" i="8"/>
  <c r="B111" i="8"/>
  <c r="B110" i="8"/>
  <c r="B109" i="8"/>
  <c r="B107" i="8"/>
  <c r="B106" i="8"/>
  <c r="B104" i="8"/>
  <c r="B103" i="8"/>
  <c r="B101" i="8"/>
  <c r="B100" i="8"/>
  <c r="B98" i="8"/>
  <c r="B97" i="8"/>
  <c r="B96" i="8"/>
  <c r="B95" i="8"/>
  <c r="F78" i="8"/>
  <c r="E78" i="8"/>
  <c r="D78" i="8"/>
  <c r="B78" i="8"/>
  <c r="C72" i="8"/>
  <c r="C78" i="8" s="1"/>
  <c r="B67" i="8"/>
  <c r="B66" i="8"/>
  <c r="B64" i="8"/>
  <c r="B59" i="8"/>
  <c r="B57" i="8"/>
  <c r="B54" i="8"/>
  <c r="B42" i="8"/>
  <c r="B40" i="8"/>
  <c r="B36" i="8"/>
  <c r="B24" i="8"/>
  <c r="B23" i="8"/>
  <c r="C7" i="8"/>
  <c r="C6" i="8"/>
  <c r="F5" i="8"/>
  <c r="F13" i="8" s="1"/>
  <c r="E5" i="8"/>
  <c r="E13" i="8" s="1"/>
  <c r="C5" i="8"/>
  <c r="C13" i="8" s="1"/>
  <c r="B99" i="10"/>
  <c r="C8" i="10"/>
  <c r="C7" i="10"/>
  <c r="C6" i="10"/>
  <c r="D6" i="10" s="1"/>
  <c r="E13" i="10"/>
  <c r="F78" i="10"/>
  <c r="E78" i="10"/>
  <c r="D78" i="10"/>
  <c r="B78" i="10"/>
  <c r="C72" i="10"/>
  <c r="C78" i="10" s="1"/>
  <c r="B67" i="10"/>
  <c r="B66" i="10"/>
  <c r="B64" i="10"/>
  <c r="B59" i="10"/>
  <c r="B57" i="10"/>
  <c r="B54" i="10"/>
  <c r="B36" i="10"/>
  <c r="B24" i="10"/>
  <c r="B23" i="10"/>
  <c r="F13" i="10"/>
  <c r="C13" i="10"/>
  <c r="B95" i="10"/>
  <c r="B98" i="10"/>
  <c r="B97" i="10" s="1"/>
  <c r="C105" i="10"/>
  <c r="D105" i="10"/>
  <c r="E105" i="10"/>
  <c r="F105" i="10"/>
  <c r="B67" i="12"/>
  <c r="B67" i="5"/>
  <c r="F117" i="5"/>
  <c r="B112" i="5"/>
  <c r="B111" i="5"/>
  <c r="B110" i="5"/>
  <c r="B109" i="5"/>
  <c r="C10" i="2"/>
  <c r="K71" i="1"/>
  <c r="K72" i="1"/>
  <c r="K73" i="1"/>
  <c r="L73" i="1" s="1"/>
  <c r="M73" i="1" s="1"/>
  <c r="K74" i="1"/>
  <c r="K75" i="1"/>
  <c r="K76" i="1"/>
  <c r="K77" i="1"/>
  <c r="L77" i="1" s="1"/>
  <c r="M77" i="1" s="1"/>
  <c r="K78" i="1"/>
  <c r="K79" i="1"/>
  <c r="K80" i="1"/>
  <c r="L80" i="1" s="1"/>
  <c r="M80" i="1" s="1"/>
  <c r="K81" i="1"/>
  <c r="K82" i="1"/>
  <c r="K83" i="1"/>
  <c r="M7" i="7"/>
  <c r="M8" i="7"/>
  <c r="M9" i="7"/>
  <c r="M10" i="7"/>
  <c r="M11" i="7"/>
  <c r="M12" i="7"/>
  <c r="M13" i="7"/>
  <c r="M15" i="7"/>
  <c r="M16" i="7"/>
  <c r="M17" i="7"/>
  <c r="M5" i="7"/>
  <c r="M6" i="7"/>
  <c r="M4" i="7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F5" i="5"/>
  <c r="B100" i="12"/>
  <c r="B99" i="12"/>
  <c r="C144" i="2"/>
  <c r="E144" i="2" s="1"/>
  <c r="E143" i="2" s="1"/>
  <c r="B87" i="12" s="1"/>
  <c r="C87" i="12" s="1"/>
  <c r="E24" i="1"/>
  <c r="B42" i="12" s="1"/>
  <c r="B38" i="12"/>
  <c r="C13" i="12"/>
  <c r="C103" i="12"/>
  <c r="B98" i="12"/>
  <c r="B97" i="12"/>
  <c r="B96" i="12"/>
  <c r="B95" i="12"/>
  <c r="B78" i="12"/>
  <c r="C72" i="12"/>
  <c r="C78" i="12" s="1"/>
  <c r="B66" i="12"/>
  <c r="B64" i="12"/>
  <c r="B59" i="12"/>
  <c r="B57" i="12"/>
  <c r="B54" i="12"/>
  <c r="B40" i="12"/>
  <c r="B36" i="12"/>
  <c r="B24" i="12"/>
  <c r="B23" i="12"/>
  <c r="C7" i="12"/>
  <c r="C6" i="12"/>
  <c r="E122" i="2"/>
  <c r="E124" i="2"/>
  <c r="E121" i="2"/>
  <c r="E129" i="2"/>
  <c r="E123" i="2"/>
  <c r="E127" i="2"/>
  <c r="E131" i="2"/>
  <c r="E128" i="2"/>
  <c r="E16" i="2"/>
  <c r="E12" i="2"/>
  <c r="E8" i="2"/>
  <c r="E6" i="2"/>
  <c r="C3" i="2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25" i="3"/>
  <c r="E27" i="3"/>
  <c r="E28" i="3"/>
  <c r="E29" i="3"/>
  <c r="E30" i="3"/>
  <c r="E31" i="3"/>
  <c r="E32" i="3"/>
  <c r="E33" i="3"/>
  <c r="E34" i="3"/>
  <c r="E35" i="3"/>
  <c r="E36" i="3"/>
  <c r="E37" i="3"/>
  <c r="E38" i="3"/>
  <c r="E26" i="3"/>
  <c r="E25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6" i="3"/>
  <c r="X23" i="3" s="1"/>
  <c r="V7" i="3"/>
  <c r="V8" i="3"/>
  <c r="V9" i="3"/>
  <c r="V10" i="3"/>
  <c r="V11" i="3"/>
  <c r="V12" i="3"/>
  <c r="V13" i="3"/>
  <c r="V15" i="3"/>
  <c r="V16" i="3"/>
  <c r="V17" i="3"/>
  <c r="V18" i="3"/>
  <c r="V19" i="3"/>
  <c r="V20" i="3"/>
  <c r="V21" i="3"/>
  <c r="V22" i="3"/>
  <c r="V6" i="3"/>
  <c r="V23" i="3" s="1"/>
  <c r="T7" i="3"/>
  <c r="T8" i="3"/>
  <c r="T9" i="3"/>
  <c r="T10" i="3"/>
  <c r="T11" i="3"/>
  <c r="T14" i="3"/>
  <c r="T17" i="3"/>
  <c r="T19" i="3"/>
  <c r="T20" i="3"/>
  <c r="T21" i="3"/>
  <c r="T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6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7" i="3"/>
  <c r="E6" i="3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4" i="4"/>
  <c r="B14" i="7"/>
  <c r="B9" i="7"/>
  <c r="L71" i="1"/>
  <c r="M71" i="1" s="1"/>
  <c r="L72" i="1"/>
  <c r="M72" i="1" s="1"/>
  <c r="L74" i="1"/>
  <c r="M74" i="1" s="1"/>
  <c r="L75" i="1"/>
  <c r="M75" i="1" s="1"/>
  <c r="L76" i="1"/>
  <c r="M76" i="1" s="1"/>
  <c r="L78" i="1"/>
  <c r="M78" i="1" s="1"/>
  <c r="L79" i="1"/>
  <c r="M79" i="1" s="1"/>
  <c r="L81" i="1"/>
  <c r="M81" i="1" s="1"/>
  <c r="L82" i="1"/>
  <c r="M82" i="1" s="1"/>
  <c r="F71" i="1"/>
  <c r="G71" i="1" s="1"/>
  <c r="F72" i="1"/>
  <c r="G72" i="1" s="1"/>
  <c r="F73" i="1"/>
  <c r="G73" i="1" s="1"/>
  <c r="F74" i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E70" i="1"/>
  <c r="E87" i="1" s="1"/>
  <c r="F89" i="5" l="1"/>
  <c r="E74" i="2"/>
  <c r="B85" i="12" s="1"/>
  <c r="C14" i="8"/>
  <c r="C19" i="8" s="1"/>
  <c r="C23" i="8" s="1"/>
  <c r="E18" i="8"/>
  <c r="E19" i="8" s="1"/>
  <c r="E42" i="8" s="1"/>
  <c r="F14" i="8"/>
  <c r="F19" i="8" s="1"/>
  <c r="F23" i="8" s="1"/>
  <c r="E6" i="8"/>
  <c r="D6" i="8"/>
  <c r="F6" i="8" s="1"/>
  <c r="E7" i="8"/>
  <c r="D7" i="8"/>
  <c r="F7" i="8" s="1"/>
  <c r="B25" i="8"/>
  <c r="B46" i="8" s="1"/>
  <c r="E23" i="8"/>
  <c r="B58" i="8"/>
  <c r="B47" i="8"/>
  <c r="C42" i="8"/>
  <c r="B55" i="8"/>
  <c r="C14" i="10"/>
  <c r="C19" i="10" s="1"/>
  <c r="C23" i="10" s="1"/>
  <c r="E18" i="10"/>
  <c r="E19" i="10" s="1"/>
  <c r="F14" i="10"/>
  <c r="F19" i="10" s="1"/>
  <c r="E6" i="10"/>
  <c r="F6" i="10"/>
  <c r="E7" i="10"/>
  <c r="D7" i="10"/>
  <c r="F7" i="10" s="1"/>
  <c r="B25" i="10"/>
  <c r="B46" i="10" s="1"/>
  <c r="F23" i="10"/>
  <c r="E23" i="10"/>
  <c r="B58" i="10"/>
  <c r="B47" i="10"/>
  <c r="F42" i="10"/>
  <c r="E42" i="10"/>
  <c r="B55" i="10"/>
  <c r="C14" i="12"/>
  <c r="C19" i="12" s="1"/>
  <c r="C23" i="12" s="1"/>
  <c r="B25" i="12"/>
  <c r="B46" i="12" s="1"/>
  <c r="B58" i="12"/>
  <c r="B47" i="12"/>
  <c r="C42" i="12"/>
  <c r="B55" i="12"/>
  <c r="E133" i="2"/>
  <c r="B84" i="12" s="1"/>
  <c r="E125" i="2"/>
  <c r="F13" i="5"/>
  <c r="F14" i="5" s="1"/>
  <c r="F78" i="5"/>
  <c r="E5" i="5"/>
  <c r="E13" i="5" s="1"/>
  <c r="C7" i="5"/>
  <c r="E7" i="5" s="1"/>
  <c r="C6" i="5"/>
  <c r="E6" i="5" s="1"/>
  <c r="E117" i="5"/>
  <c r="D117" i="5"/>
  <c r="C117" i="5"/>
  <c r="B107" i="5"/>
  <c r="B106" i="5"/>
  <c r="B104" i="5"/>
  <c r="B103" i="5"/>
  <c r="B101" i="5"/>
  <c r="B100" i="5"/>
  <c r="B98" i="5"/>
  <c r="B97" i="5"/>
  <c r="B96" i="5"/>
  <c r="B95" i="5"/>
  <c r="E78" i="5"/>
  <c r="D78" i="5"/>
  <c r="B78" i="5"/>
  <c r="C72" i="5"/>
  <c r="C78" i="5" s="1"/>
  <c r="B66" i="5"/>
  <c r="B64" i="5"/>
  <c r="B59" i="5"/>
  <c r="B57" i="5"/>
  <c r="B54" i="5"/>
  <c r="B42" i="5"/>
  <c r="B40" i="5"/>
  <c r="B36" i="5"/>
  <c r="B24" i="5"/>
  <c r="B23" i="5"/>
  <c r="C5" i="5"/>
  <c r="C13" i="5" s="1"/>
  <c r="K70" i="1"/>
  <c r="E114" i="2"/>
  <c r="E115" i="2"/>
  <c r="E116" i="2"/>
  <c r="E117" i="2"/>
  <c r="E118" i="2"/>
  <c r="E113" i="2"/>
  <c r="G93" i="2"/>
  <c r="G94" i="2"/>
  <c r="G95" i="2"/>
  <c r="G96" i="2"/>
  <c r="G97" i="2"/>
  <c r="G98" i="2"/>
  <c r="G99" i="2"/>
  <c r="G101" i="2"/>
  <c r="G102" i="2"/>
  <c r="F93" i="2"/>
  <c r="F94" i="2"/>
  <c r="F95" i="2"/>
  <c r="F96" i="2"/>
  <c r="F97" i="2"/>
  <c r="F98" i="2"/>
  <c r="F99" i="2"/>
  <c r="F101" i="2"/>
  <c r="F102" i="2"/>
  <c r="C100" i="2"/>
  <c r="F100" i="2" s="1"/>
  <c r="E3" i="2"/>
  <c r="E4" i="2"/>
  <c r="E5" i="2"/>
  <c r="E7" i="2"/>
  <c r="E9" i="2"/>
  <c r="E10" i="2"/>
  <c r="E11" i="2"/>
  <c r="E13" i="2"/>
  <c r="E14" i="2"/>
  <c r="E15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J84" i="1"/>
  <c r="G74" i="1"/>
  <c r="E21" i="1"/>
  <c r="J25" i="1"/>
  <c r="B41" i="10" s="1"/>
  <c r="D41" i="10" s="1"/>
  <c r="J22" i="1"/>
  <c r="D39" i="10" s="1"/>
  <c r="J21" i="1"/>
  <c r="I12" i="1"/>
  <c r="B182" i="8"/>
  <c r="B179" i="8"/>
  <c r="B176" i="8"/>
  <c r="B177" i="8" s="1"/>
  <c r="B170" i="8"/>
  <c r="B167" i="8"/>
  <c r="B164" i="8"/>
  <c r="B158" i="8"/>
  <c r="B152" i="8"/>
  <c r="B146" i="8"/>
  <c r="B140" i="8"/>
  <c r="J28" i="7"/>
  <c r="L28" i="7" s="1"/>
  <c r="L21" i="7"/>
  <c r="I21" i="7"/>
  <c r="H21" i="7"/>
  <c r="G21" i="7"/>
  <c r="F21" i="7"/>
  <c r="E21" i="7"/>
  <c r="D21" i="7"/>
  <c r="C21" i="7"/>
  <c r="Q18" i="7"/>
  <c r="P18" i="7"/>
  <c r="O18" i="7"/>
  <c r="N18" i="7"/>
  <c r="L83" i="1" s="1"/>
  <c r="M83" i="1" s="1"/>
  <c r="L18" i="7"/>
  <c r="L20" i="7" s="1"/>
  <c r="K18" i="7"/>
  <c r="K20" i="7" s="1"/>
  <c r="J18" i="7"/>
  <c r="J30" i="7" s="1"/>
  <c r="I18" i="7"/>
  <c r="I20" i="7" s="1"/>
  <c r="H18" i="7"/>
  <c r="G18" i="7"/>
  <c r="F18" i="7"/>
  <c r="F20" i="7" s="1"/>
  <c r="E18" i="7"/>
  <c r="E20" i="7" s="1"/>
  <c r="D18" i="7"/>
  <c r="D20" i="7" s="1"/>
  <c r="C18" i="7"/>
  <c r="B182" i="5"/>
  <c r="B179" i="5"/>
  <c r="B176" i="5"/>
  <c r="B177" i="5" s="1"/>
  <c r="B170" i="5"/>
  <c r="B167" i="5"/>
  <c r="B164" i="5"/>
  <c r="B158" i="5"/>
  <c r="B152" i="5"/>
  <c r="B146" i="5"/>
  <c r="B140" i="5"/>
  <c r="J31" i="4"/>
  <c r="L31" i="4" s="1"/>
  <c r="I24" i="4"/>
  <c r="H24" i="4"/>
  <c r="G24" i="4"/>
  <c r="F24" i="4"/>
  <c r="E24" i="4"/>
  <c r="D24" i="4"/>
  <c r="C24" i="4"/>
  <c r="Q21" i="4"/>
  <c r="P21" i="4"/>
  <c r="O21" i="4"/>
  <c r="N21" i="4"/>
  <c r="L21" i="4"/>
  <c r="L23" i="4" s="1"/>
  <c r="K21" i="4"/>
  <c r="K23" i="4" s="1"/>
  <c r="J21" i="4"/>
  <c r="J33" i="4" s="1"/>
  <c r="I21" i="4"/>
  <c r="H21" i="4"/>
  <c r="G21" i="4"/>
  <c r="F21" i="4"/>
  <c r="E21" i="4"/>
  <c r="D21" i="4"/>
  <c r="C21" i="4"/>
  <c r="M10" i="4"/>
  <c r="M20" i="4"/>
  <c r="M15" i="4"/>
  <c r="M14" i="4"/>
  <c r="M11" i="4"/>
  <c r="M7" i="4"/>
  <c r="M6" i="4"/>
  <c r="M19" i="4"/>
  <c r="M18" i="4"/>
  <c r="M17" i="4"/>
  <c r="M16" i="4"/>
  <c r="M13" i="4"/>
  <c r="M12" i="4"/>
  <c r="M9" i="4"/>
  <c r="M8" i="4"/>
  <c r="M5" i="4"/>
  <c r="M4" i="4"/>
  <c r="X39" i="3"/>
  <c r="V39" i="3"/>
  <c r="T39" i="3"/>
  <c r="R39" i="3"/>
  <c r="P39" i="3"/>
  <c r="N39" i="3"/>
  <c r="L39" i="3"/>
  <c r="J39" i="3"/>
  <c r="H39" i="3"/>
  <c r="F39" i="3"/>
  <c r="B7" i="7"/>
  <c r="B10" i="7"/>
  <c r="B15" i="7"/>
  <c r="B13" i="7"/>
  <c r="B11" i="7"/>
  <c r="B17" i="7"/>
  <c r="B16" i="7"/>
  <c r="B12" i="7"/>
  <c r="B6" i="7"/>
  <c r="B5" i="7"/>
  <c r="B8" i="7"/>
  <c r="AB25" i="3"/>
  <c r="B4" i="7"/>
  <c r="T23" i="3"/>
  <c r="R23" i="3"/>
  <c r="P23" i="3"/>
  <c r="N23" i="3"/>
  <c r="L23" i="3"/>
  <c r="J23" i="3"/>
  <c r="H23" i="3"/>
  <c r="F23" i="3"/>
  <c r="AB23" i="3"/>
  <c r="G141" i="2"/>
  <c r="G140" i="2"/>
  <c r="F140" i="2"/>
  <c r="G139" i="2"/>
  <c r="F138" i="2"/>
  <c r="G100" i="2"/>
  <c r="F92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D87" i="1"/>
  <c r="E53" i="1"/>
  <c r="E25" i="1"/>
  <c r="D22" i="1"/>
  <c r="E12" i="1"/>
  <c r="D12" i="1"/>
  <c r="B65" i="8" l="1"/>
  <c r="B69" i="8" s="1"/>
  <c r="B77" i="8" s="1"/>
  <c r="B65" i="10"/>
  <c r="B69" i="10" s="1"/>
  <c r="B77" i="10" s="1"/>
  <c r="E119" i="2"/>
  <c r="B84" i="8" s="1"/>
  <c r="F103" i="2"/>
  <c r="E56" i="2"/>
  <c r="E41" i="10"/>
  <c r="F41" i="10"/>
  <c r="C39" i="10"/>
  <c r="E39" i="10"/>
  <c r="F39" i="10"/>
  <c r="C41" i="10"/>
  <c r="B41" i="12"/>
  <c r="C41" i="12" s="1"/>
  <c r="B41" i="8"/>
  <c r="D13" i="10"/>
  <c r="D14" i="10" s="1"/>
  <c r="D19" i="10" s="1"/>
  <c r="D23" i="10" s="1"/>
  <c r="D5" i="10"/>
  <c r="AB41" i="3"/>
  <c r="H10" i="13" s="1"/>
  <c r="G10" i="13"/>
  <c r="F42" i="8"/>
  <c r="C42" i="10"/>
  <c r="AB39" i="3"/>
  <c r="C39" i="12"/>
  <c r="F39" i="8"/>
  <c r="E39" i="8"/>
  <c r="C39" i="8"/>
  <c r="D5" i="8"/>
  <c r="D13" i="8" s="1"/>
  <c r="D14" i="8" s="1"/>
  <c r="D19" i="8" s="1"/>
  <c r="D59" i="8" s="1"/>
  <c r="C23" i="4"/>
  <c r="E23" i="4"/>
  <c r="F23" i="4"/>
  <c r="G23" i="4"/>
  <c r="I23" i="4"/>
  <c r="B74" i="8"/>
  <c r="B79" i="8" s="1"/>
  <c r="B74" i="10"/>
  <c r="B79" i="10" s="1"/>
  <c r="B74" i="12"/>
  <c r="B74" i="5"/>
  <c r="B79" i="5" s="1"/>
  <c r="B84" i="5"/>
  <c r="B84" i="10"/>
  <c r="F84" i="8"/>
  <c r="F91" i="8" s="1"/>
  <c r="F123" i="8" s="1"/>
  <c r="F84" i="10"/>
  <c r="F91" i="10" s="1"/>
  <c r="F111" i="10" s="1"/>
  <c r="F55" i="8"/>
  <c r="E55" i="8"/>
  <c r="C55" i="8"/>
  <c r="B60" i="8"/>
  <c r="F58" i="8"/>
  <c r="E58" i="8"/>
  <c r="C58" i="8"/>
  <c r="F119" i="8"/>
  <c r="F59" i="8"/>
  <c r="F57" i="8"/>
  <c r="F54" i="8"/>
  <c r="F24" i="8"/>
  <c r="F25" i="8" s="1"/>
  <c r="E119" i="8"/>
  <c r="E59" i="8"/>
  <c r="E57" i="8"/>
  <c r="E54" i="8"/>
  <c r="E24" i="8"/>
  <c r="E25" i="8" s="1"/>
  <c r="D57" i="8"/>
  <c r="D24" i="8"/>
  <c r="C119" i="8"/>
  <c r="C59" i="8"/>
  <c r="C57" i="8"/>
  <c r="C54" i="8"/>
  <c r="C24" i="8"/>
  <c r="C25" i="8" s="1"/>
  <c r="F55" i="10"/>
  <c r="E55" i="10"/>
  <c r="D55" i="10"/>
  <c r="C55" i="10"/>
  <c r="B60" i="10"/>
  <c r="F58" i="10"/>
  <c r="E58" i="10"/>
  <c r="C58" i="10"/>
  <c r="F59" i="10"/>
  <c r="F57" i="10"/>
  <c r="F54" i="10"/>
  <c r="F24" i="10"/>
  <c r="F25" i="10" s="1"/>
  <c r="F107" i="10"/>
  <c r="E59" i="10"/>
  <c r="E57" i="10"/>
  <c r="E54" i="10"/>
  <c r="E24" i="10"/>
  <c r="E25" i="10" s="1"/>
  <c r="E107" i="10"/>
  <c r="D24" i="10"/>
  <c r="C59" i="10"/>
  <c r="C57" i="10"/>
  <c r="C54" i="10"/>
  <c r="C24" i="10"/>
  <c r="C25" i="10" s="1"/>
  <c r="C107" i="10"/>
  <c r="C84" i="12"/>
  <c r="F84" i="5"/>
  <c r="B65" i="12"/>
  <c r="B69" i="12" s="1"/>
  <c r="B77" i="12" s="1"/>
  <c r="F39" i="5"/>
  <c r="C55" i="12"/>
  <c r="B60" i="12"/>
  <c r="C58" i="12"/>
  <c r="C105" i="12"/>
  <c r="C59" i="12"/>
  <c r="C57" i="12"/>
  <c r="C54" i="12"/>
  <c r="C24" i="12"/>
  <c r="C25" i="12" s="1"/>
  <c r="O20" i="7"/>
  <c r="L70" i="1"/>
  <c r="M70" i="1" s="1"/>
  <c r="M84" i="1" s="1"/>
  <c r="K84" i="1"/>
  <c r="F19" i="5"/>
  <c r="O22" i="4"/>
  <c r="F70" i="1"/>
  <c r="F87" i="1" s="1"/>
  <c r="G70" i="1"/>
  <c r="G87" i="1" s="1"/>
  <c r="D5" i="5"/>
  <c r="D13" i="5" s="1"/>
  <c r="D14" i="5" s="1"/>
  <c r="D19" i="5" s="1"/>
  <c r="B41" i="5"/>
  <c r="F41" i="5" s="1"/>
  <c r="B65" i="5"/>
  <c r="E39" i="5"/>
  <c r="C39" i="5"/>
  <c r="D6" i="5"/>
  <c r="F6" i="5" s="1"/>
  <c r="D7" i="5"/>
  <c r="F7" i="5" s="1"/>
  <c r="C14" i="5"/>
  <c r="C19" i="5" s="1"/>
  <c r="E18" i="5"/>
  <c r="E19" i="5" s="1"/>
  <c r="E23" i="5" s="1"/>
  <c r="B25" i="5"/>
  <c r="B46" i="5" s="1"/>
  <c r="C23" i="5"/>
  <c r="B58" i="5"/>
  <c r="B47" i="5"/>
  <c r="E41" i="5"/>
  <c r="D41" i="5"/>
  <c r="C41" i="5"/>
  <c r="C42" i="5"/>
  <c r="B55" i="5"/>
  <c r="B69" i="5"/>
  <c r="B77" i="5" s="1"/>
  <c r="E84" i="5"/>
  <c r="D84" i="5"/>
  <c r="C84" i="5"/>
  <c r="E22" i="1"/>
  <c r="D39" i="8" s="1"/>
  <c r="M21" i="4"/>
  <c r="J23" i="4"/>
  <c r="O23" i="4"/>
  <c r="D25" i="4"/>
  <c r="E25" i="4"/>
  <c r="F25" i="4"/>
  <c r="H25" i="4"/>
  <c r="I25" i="4"/>
  <c r="J20" i="7"/>
  <c r="C22" i="7"/>
  <c r="D22" i="7"/>
  <c r="F22" i="7"/>
  <c r="G22" i="7"/>
  <c r="H22" i="7"/>
  <c r="L22" i="7"/>
  <c r="K21" i="7"/>
  <c r="K22" i="7" s="1"/>
  <c r="L29" i="7"/>
  <c r="J21" i="7" s="1"/>
  <c r="J22" i="7" s="1"/>
  <c r="E34" i="2"/>
  <c r="E57" i="2" s="1"/>
  <c r="G92" i="2"/>
  <c r="G103" i="2" s="1"/>
  <c r="G104" i="2" s="1"/>
  <c r="G138" i="2"/>
  <c r="G137" i="2" s="1"/>
  <c r="F141" i="2"/>
  <c r="D23" i="4"/>
  <c r="H23" i="4"/>
  <c r="L32" i="4"/>
  <c r="J24" i="4" s="1"/>
  <c r="J25" i="4" s="1"/>
  <c r="L24" i="4"/>
  <c r="L25" i="4" s="1"/>
  <c r="K24" i="4"/>
  <c r="K25" i="4" s="1"/>
  <c r="C20" i="7"/>
  <c r="G20" i="7"/>
  <c r="O19" i="7"/>
  <c r="F139" i="2"/>
  <c r="M18" i="7"/>
  <c r="H20" i="7"/>
  <c r="C25" i="4"/>
  <c r="G25" i="4"/>
  <c r="E22" i="7"/>
  <c r="I22" i="7"/>
  <c r="F137" i="2" l="1"/>
  <c r="E41" i="8"/>
  <c r="D41" i="8"/>
  <c r="F41" i="8"/>
  <c r="C41" i="8"/>
  <c r="D54" i="10"/>
  <c r="D57" i="10"/>
  <c r="D107" i="10"/>
  <c r="D59" i="10"/>
  <c r="D58" i="10"/>
  <c r="D42" i="10"/>
  <c r="D25" i="10"/>
  <c r="D23" i="5"/>
  <c r="D42" i="5"/>
  <c r="D119" i="8"/>
  <c r="D58" i="8"/>
  <c r="D54" i="8"/>
  <c r="D55" i="8"/>
  <c r="E42" i="5"/>
  <c r="AB42" i="3"/>
  <c r="H14" i="13" s="1"/>
  <c r="G14" i="13"/>
  <c r="D23" i="8"/>
  <c r="D25" i="8" s="1"/>
  <c r="D33" i="8" s="1"/>
  <c r="D42" i="8"/>
  <c r="L33" i="4"/>
  <c r="K33" i="4"/>
  <c r="C33" i="4"/>
  <c r="D33" i="4"/>
  <c r="E33" i="4"/>
  <c r="F33" i="4"/>
  <c r="G33" i="4"/>
  <c r="H33" i="4"/>
  <c r="I33" i="4"/>
  <c r="B162" i="10"/>
  <c r="B159" i="10"/>
  <c r="B183" i="5"/>
  <c r="B180" i="5"/>
  <c r="B150" i="10"/>
  <c r="B147" i="10"/>
  <c r="B144" i="10"/>
  <c r="B138" i="10"/>
  <c r="B132" i="10"/>
  <c r="B126" i="10"/>
  <c r="B120" i="10"/>
  <c r="B141" i="5"/>
  <c r="B147" i="5"/>
  <c r="B153" i="5"/>
  <c r="B159" i="5"/>
  <c r="B165" i="5"/>
  <c r="B168" i="5"/>
  <c r="B171" i="5"/>
  <c r="B183" i="8"/>
  <c r="B180" i="8"/>
  <c r="B168" i="8"/>
  <c r="B159" i="8"/>
  <c r="B147" i="8"/>
  <c r="B141" i="8"/>
  <c r="B153" i="8"/>
  <c r="B165" i="8"/>
  <c r="B171" i="8"/>
  <c r="D30" i="7"/>
  <c r="E30" i="7"/>
  <c r="F30" i="7"/>
  <c r="G30" i="7"/>
  <c r="H30" i="7"/>
  <c r="I30" i="7"/>
  <c r="C30" i="7"/>
  <c r="L30" i="7"/>
  <c r="K30" i="7"/>
  <c r="B79" i="12"/>
  <c r="D87" i="5"/>
  <c r="D87" i="8"/>
  <c r="D87" i="10"/>
  <c r="C87" i="5"/>
  <c r="C87" i="8"/>
  <c r="B87" i="8"/>
  <c r="C87" i="10"/>
  <c r="B87" i="10"/>
  <c r="B85" i="8"/>
  <c r="B85" i="10"/>
  <c r="E84" i="10"/>
  <c r="D84" i="10"/>
  <c r="C84" i="10"/>
  <c r="E84" i="8"/>
  <c r="D84" i="8"/>
  <c r="C84" i="8"/>
  <c r="C46" i="8"/>
  <c r="C35" i="8"/>
  <c r="C56" i="8" s="1"/>
  <c r="C34" i="8"/>
  <c r="C33" i="8"/>
  <c r="C32" i="8"/>
  <c r="C31" i="8"/>
  <c r="C30" i="8"/>
  <c r="C29" i="8"/>
  <c r="C28" i="8"/>
  <c r="C36" i="8" s="1"/>
  <c r="C47" i="8" s="1"/>
  <c r="C60" i="8"/>
  <c r="C121" i="8" s="1"/>
  <c r="D46" i="8"/>
  <c r="D32" i="8"/>
  <c r="D28" i="8"/>
  <c r="E46" i="8"/>
  <c r="E35" i="8"/>
  <c r="E56" i="8" s="1"/>
  <c r="E34" i="8"/>
  <c r="E33" i="8"/>
  <c r="E32" i="8"/>
  <c r="E31" i="8"/>
  <c r="E30" i="8"/>
  <c r="E29" i="8"/>
  <c r="E28" i="8"/>
  <c r="E60" i="8"/>
  <c r="E121" i="8" s="1"/>
  <c r="F46" i="8"/>
  <c r="F35" i="8"/>
  <c r="F56" i="8" s="1"/>
  <c r="F60" i="8" s="1"/>
  <c r="F121" i="8" s="1"/>
  <c r="F34" i="8"/>
  <c r="F33" i="8"/>
  <c r="F32" i="8"/>
  <c r="F31" i="8"/>
  <c r="F30" i="8"/>
  <c r="F29" i="8"/>
  <c r="F28" i="8"/>
  <c r="C46" i="10"/>
  <c r="C35" i="10"/>
  <c r="C56" i="10" s="1"/>
  <c r="C34" i="10"/>
  <c r="C33" i="10"/>
  <c r="C32" i="10"/>
  <c r="C31" i="10"/>
  <c r="C30" i="10"/>
  <c r="C29" i="10"/>
  <c r="C28" i="10"/>
  <c r="C60" i="10"/>
  <c r="C109" i="10" s="1"/>
  <c r="D46" i="10"/>
  <c r="D35" i="10"/>
  <c r="D56" i="10" s="1"/>
  <c r="D34" i="10"/>
  <c r="D33" i="10"/>
  <c r="D32" i="10"/>
  <c r="D31" i="10"/>
  <c r="D30" i="10"/>
  <c r="D29" i="10"/>
  <c r="D28" i="10"/>
  <c r="D60" i="10"/>
  <c r="D109" i="10" s="1"/>
  <c r="E46" i="10"/>
  <c r="E35" i="10"/>
  <c r="E56" i="10" s="1"/>
  <c r="E34" i="10"/>
  <c r="E33" i="10"/>
  <c r="E32" i="10"/>
  <c r="E31" i="10"/>
  <c r="E30" i="10"/>
  <c r="E29" i="10"/>
  <c r="E28" i="10"/>
  <c r="E60" i="10"/>
  <c r="E109" i="10" s="1"/>
  <c r="F46" i="10"/>
  <c r="F35" i="10"/>
  <c r="F56" i="10" s="1"/>
  <c r="F60" i="10" s="1"/>
  <c r="F109" i="10" s="1"/>
  <c r="F34" i="10"/>
  <c r="F33" i="10"/>
  <c r="F32" i="10"/>
  <c r="F31" i="10"/>
  <c r="F30" i="10"/>
  <c r="F29" i="10"/>
  <c r="F28" i="10"/>
  <c r="C85" i="12"/>
  <c r="B85" i="5"/>
  <c r="C46" i="12"/>
  <c r="C35" i="12"/>
  <c r="C56" i="12" s="1"/>
  <c r="C34" i="12"/>
  <c r="C33" i="12"/>
  <c r="C32" i="12"/>
  <c r="C31" i="12"/>
  <c r="C30" i="12"/>
  <c r="C29" i="12"/>
  <c r="C28" i="12"/>
  <c r="C60" i="12"/>
  <c r="C107" i="12" s="1"/>
  <c r="B87" i="5"/>
  <c r="F59" i="5"/>
  <c r="F58" i="5"/>
  <c r="F57" i="5"/>
  <c r="F55" i="5"/>
  <c r="F54" i="5"/>
  <c r="F24" i="5"/>
  <c r="F23" i="5"/>
  <c r="F119" i="5"/>
  <c r="F42" i="5"/>
  <c r="J85" i="1"/>
  <c r="D39" i="5"/>
  <c r="E55" i="5"/>
  <c r="D55" i="5"/>
  <c r="C55" i="5"/>
  <c r="B60" i="5"/>
  <c r="E58" i="5"/>
  <c r="D58" i="5"/>
  <c r="C58" i="5"/>
  <c r="E119" i="5"/>
  <c r="E59" i="5"/>
  <c r="E57" i="5"/>
  <c r="E54" i="5"/>
  <c r="E24" i="5"/>
  <c r="E25" i="5" s="1"/>
  <c r="D119" i="5"/>
  <c r="D59" i="5"/>
  <c r="D57" i="5"/>
  <c r="D54" i="5"/>
  <c r="D24" i="5"/>
  <c r="D25" i="5" s="1"/>
  <c r="C119" i="5"/>
  <c r="C59" i="5"/>
  <c r="C57" i="5"/>
  <c r="C54" i="5"/>
  <c r="C24" i="5"/>
  <c r="C25" i="5" s="1"/>
  <c r="G105" i="2"/>
  <c r="F104" i="2"/>
  <c r="F105" i="2" s="1"/>
  <c r="L84" i="1"/>
  <c r="D88" i="1"/>
  <c r="M20" i="7"/>
  <c r="M23" i="4"/>
  <c r="C149" i="7"/>
  <c r="B86" i="10" l="1"/>
  <c r="C36" i="10"/>
  <c r="C47" i="10" s="1"/>
  <c r="F25" i="5"/>
  <c r="F36" i="8"/>
  <c r="F47" i="8" s="1"/>
  <c r="E36" i="8"/>
  <c r="E47" i="8" s="1"/>
  <c r="D34" i="8"/>
  <c r="D30" i="8"/>
  <c r="C36" i="12"/>
  <c r="C47" i="12" s="1"/>
  <c r="D31" i="8"/>
  <c r="D35" i="8"/>
  <c r="D56" i="8" s="1"/>
  <c r="D60" i="8" s="1"/>
  <c r="D121" i="8" s="1"/>
  <c r="D29" i="8"/>
  <c r="F36" i="10"/>
  <c r="F47" i="10" s="1"/>
  <c r="D36" i="10"/>
  <c r="D47" i="10" s="1"/>
  <c r="E36" i="10"/>
  <c r="E47" i="10" s="1"/>
  <c r="M33" i="4"/>
  <c r="B38" i="10"/>
  <c r="B38" i="5"/>
  <c r="D38" i="5" s="1"/>
  <c r="D44" i="5" s="1"/>
  <c r="D48" i="5" s="1"/>
  <c r="M30" i="7"/>
  <c r="B38" i="8"/>
  <c r="B86" i="5"/>
  <c r="D86" i="10"/>
  <c r="C86" i="10"/>
  <c r="B86" i="8"/>
  <c r="D85" i="10"/>
  <c r="C85" i="10"/>
  <c r="D85" i="8"/>
  <c r="C85" i="8"/>
  <c r="G121" i="5"/>
  <c r="C38" i="12"/>
  <c r="C44" i="12" s="1"/>
  <c r="C48" i="12" s="1"/>
  <c r="C86" i="12"/>
  <c r="C91" i="12" s="1"/>
  <c r="C109" i="12" s="1"/>
  <c r="D85" i="5"/>
  <c r="C85" i="5"/>
  <c r="F46" i="5"/>
  <c r="F29" i="5"/>
  <c r="F30" i="5"/>
  <c r="F31" i="5"/>
  <c r="F32" i="5"/>
  <c r="F33" i="5"/>
  <c r="F34" i="5"/>
  <c r="F35" i="5"/>
  <c r="F56" i="5" s="1"/>
  <c r="F28" i="5"/>
  <c r="C38" i="5"/>
  <c r="C44" i="5" s="1"/>
  <c r="C48" i="5" s="1"/>
  <c r="C46" i="5"/>
  <c r="C35" i="5"/>
  <c r="C34" i="5"/>
  <c r="C33" i="5"/>
  <c r="C32" i="5"/>
  <c r="C31" i="5"/>
  <c r="C30" i="5"/>
  <c r="C29" i="5"/>
  <c r="C28" i="5"/>
  <c r="D46" i="5"/>
  <c r="D35" i="5"/>
  <c r="D56" i="5" s="1"/>
  <c r="D34" i="5"/>
  <c r="D33" i="5"/>
  <c r="D32" i="5"/>
  <c r="D31" i="5"/>
  <c r="D30" i="5"/>
  <c r="D29" i="5"/>
  <c r="D28" i="5"/>
  <c r="D60" i="5"/>
  <c r="D121" i="5" s="1"/>
  <c r="E46" i="5"/>
  <c r="E35" i="5"/>
  <c r="E56" i="5" s="1"/>
  <c r="E34" i="5"/>
  <c r="E33" i="5"/>
  <c r="E32" i="5"/>
  <c r="E31" i="5"/>
  <c r="E30" i="5"/>
  <c r="E29" i="5"/>
  <c r="E28" i="5"/>
  <c r="E60" i="5"/>
  <c r="E121" i="5" s="1"/>
  <c r="D91" i="10" l="1"/>
  <c r="D111" i="10" s="1"/>
  <c r="C91" i="10"/>
  <c r="C111" i="10" s="1"/>
  <c r="C49" i="12"/>
  <c r="C74" i="12" s="1"/>
  <c r="C79" i="12" s="1"/>
  <c r="D36" i="8"/>
  <c r="D47" i="8" s="1"/>
  <c r="D36" i="5"/>
  <c r="E36" i="5"/>
  <c r="E38" i="5"/>
  <c r="E44" i="5" s="1"/>
  <c r="E48" i="5" s="1"/>
  <c r="F38" i="10"/>
  <c r="F44" i="10" s="1"/>
  <c r="F48" i="10" s="1"/>
  <c r="F49" i="10" s="1"/>
  <c r="F66" i="10" s="1"/>
  <c r="E38" i="10"/>
  <c r="E44" i="10" s="1"/>
  <c r="E48" i="10" s="1"/>
  <c r="E49" i="10" s="1"/>
  <c r="E66" i="10" s="1"/>
  <c r="D38" i="10"/>
  <c r="D44" i="10" s="1"/>
  <c r="D48" i="10" s="1"/>
  <c r="D49" i="10" s="1"/>
  <c r="D64" i="10" s="1"/>
  <c r="C38" i="10"/>
  <c r="C44" i="10" s="1"/>
  <c r="C48" i="10" s="1"/>
  <c r="C49" i="10" s="1"/>
  <c r="C64" i="10" s="1"/>
  <c r="F38" i="8"/>
  <c r="F44" i="8" s="1"/>
  <c r="F48" i="8" s="1"/>
  <c r="F49" i="8" s="1"/>
  <c r="F64" i="8" s="1"/>
  <c r="E38" i="8"/>
  <c r="E44" i="8" s="1"/>
  <c r="E48" i="8" s="1"/>
  <c r="E49" i="8" s="1"/>
  <c r="E64" i="8" s="1"/>
  <c r="D38" i="8"/>
  <c r="D44" i="8" s="1"/>
  <c r="D48" i="8" s="1"/>
  <c r="D49" i="8" s="1"/>
  <c r="D66" i="8" s="1"/>
  <c r="C38" i="8"/>
  <c r="C44" i="8" s="1"/>
  <c r="C48" i="8" s="1"/>
  <c r="C49" i="8" s="1"/>
  <c r="C65" i="8" s="1"/>
  <c r="D86" i="8"/>
  <c r="D91" i="8" s="1"/>
  <c r="D123" i="8" s="1"/>
  <c r="C86" i="8"/>
  <c r="C91" i="8" s="1"/>
  <c r="C123" i="8" s="1"/>
  <c r="C106" i="12"/>
  <c r="C64" i="12"/>
  <c r="C65" i="12"/>
  <c r="C66" i="12"/>
  <c r="C67" i="12"/>
  <c r="F38" i="5"/>
  <c r="F44" i="5" s="1"/>
  <c r="F48" i="5" s="1"/>
  <c r="C36" i="5"/>
  <c r="C56" i="5"/>
  <c r="C60" i="5" s="1"/>
  <c r="C121" i="5" s="1"/>
  <c r="F60" i="5"/>
  <c r="F121" i="5" s="1"/>
  <c r="D86" i="5"/>
  <c r="D91" i="5" s="1"/>
  <c r="D123" i="5" s="1"/>
  <c r="C86" i="5"/>
  <c r="C91" i="5" s="1"/>
  <c r="C123" i="5" s="1"/>
  <c r="E47" i="5"/>
  <c r="D47" i="5"/>
  <c r="D49" i="5" s="1"/>
  <c r="D74" i="5" s="1"/>
  <c r="D79" i="5" s="1"/>
  <c r="C47" i="5"/>
  <c r="C49" i="5"/>
  <c r="E49" i="5" l="1"/>
  <c r="E74" i="5" s="1"/>
  <c r="E79" i="5" s="1"/>
  <c r="C74" i="8"/>
  <c r="C79" i="8" s="1"/>
  <c r="C64" i="8"/>
  <c r="C67" i="10"/>
  <c r="C108" i="10"/>
  <c r="F64" i="10"/>
  <c r="C66" i="10"/>
  <c r="F108" i="10"/>
  <c r="F65" i="10"/>
  <c r="D108" i="10"/>
  <c r="F74" i="10"/>
  <c r="F79" i="10" s="1"/>
  <c r="E65" i="10"/>
  <c r="E74" i="10"/>
  <c r="E79" i="10" s="1"/>
  <c r="C65" i="10"/>
  <c r="C74" i="10"/>
  <c r="C79" i="10" s="1"/>
  <c r="D67" i="10"/>
  <c r="E64" i="10"/>
  <c r="F67" i="10"/>
  <c r="F68" i="10"/>
  <c r="D66" i="10"/>
  <c r="E67" i="10"/>
  <c r="E108" i="10"/>
  <c r="D65" i="10"/>
  <c r="E68" i="10"/>
  <c r="D74" i="10"/>
  <c r="D79" i="10" s="1"/>
  <c r="C67" i="8"/>
  <c r="C120" i="8"/>
  <c r="C66" i="8"/>
  <c r="F67" i="8"/>
  <c r="F120" i="8"/>
  <c r="E67" i="8"/>
  <c r="E120" i="8"/>
  <c r="D65" i="8"/>
  <c r="F66" i="8"/>
  <c r="E68" i="8"/>
  <c r="E66" i="8"/>
  <c r="D74" i="8"/>
  <c r="D79" i="8" s="1"/>
  <c r="D64" i="8"/>
  <c r="F65" i="8"/>
  <c r="F68" i="8"/>
  <c r="E65" i="8"/>
  <c r="D67" i="8"/>
  <c r="D120" i="8"/>
  <c r="F74" i="8"/>
  <c r="F79" i="8" s="1"/>
  <c r="E74" i="8"/>
  <c r="E79" i="8" s="1"/>
  <c r="C74" i="5"/>
  <c r="C79" i="5" s="1"/>
  <c r="C64" i="5"/>
  <c r="C69" i="12"/>
  <c r="C77" i="12" s="1"/>
  <c r="C80" i="12" s="1"/>
  <c r="F36" i="5"/>
  <c r="F68" i="5"/>
  <c r="C120" i="5"/>
  <c r="C65" i="5"/>
  <c r="C66" i="5"/>
  <c r="C67" i="5"/>
  <c r="D120" i="5"/>
  <c r="D64" i="5"/>
  <c r="D65" i="5"/>
  <c r="D66" i="5"/>
  <c r="D67" i="5"/>
  <c r="E120" i="5"/>
  <c r="E64" i="5"/>
  <c r="E65" i="5"/>
  <c r="E66" i="5"/>
  <c r="E67" i="5"/>
  <c r="E68" i="5"/>
  <c r="D69" i="10" l="1"/>
  <c r="D77" i="10" s="1"/>
  <c r="D80" i="10" s="1"/>
  <c r="D110" i="10" s="1"/>
  <c r="D112" i="10" s="1"/>
  <c r="F69" i="10"/>
  <c r="F77" i="10" s="1"/>
  <c r="F80" i="10" s="1"/>
  <c r="C69" i="10"/>
  <c r="C77" i="10" s="1"/>
  <c r="C80" i="10" s="1"/>
  <c r="C69" i="8"/>
  <c r="C77" i="8" s="1"/>
  <c r="C80" i="8" s="1"/>
  <c r="C122" i="8" s="1"/>
  <c r="C124" i="8" s="1"/>
  <c r="E69" i="10"/>
  <c r="E77" i="10" s="1"/>
  <c r="E80" i="10" s="1"/>
  <c r="E110" i="10" s="1"/>
  <c r="F69" i="8"/>
  <c r="F77" i="8" s="1"/>
  <c r="F80" i="8" s="1"/>
  <c r="F122" i="8" s="1"/>
  <c r="F124" i="8" s="1"/>
  <c r="D69" i="8"/>
  <c r="D77" i="8" s="1"/>
  <c r="D80" i="8" s="1"/>
  <c r="D122" i="8" s="1"/>
  <c r="D124" i="8" s="1"/>
  <c r="E69" i="8"/>
  <c r="E77" i="8" s="1"/>
  <c r="E80" i="8" s="1"/>
  <c r="E122" i="8" s="1"/>
  <c r="C108" i="12"/>
  <c r="C110" i="12" s="1"/>
  <c r="C95" i="12"/>
  <c r="F47" i="5"/>
  <c r="F49" i="5" s="1"/>
  <c r="F74" i="5" s="1"/>
  <c r="F79" i="5" s="1"/>
  <c r="E69" i="5"/>
  <c r="E77" i="5" s="1"/>
  <c r="E80" i="5" s="1"/>
  <c r="D69" i="5"/>
  <c r="D77" i="5" s="1"/>
  <c r="D80" i="5" s="1"/>
  <c r="C69" i="5"/>
  <c r="C77" i="5" s="1"/>
  <c r="C80" i="5" s="1"/>
  <c r="D95" i="8" l="1"/>
  <c r="D95" i="10"/>
  <c r="D96" i="10" s="1"/>
  <c r="D99" i="10" s="1"/>
  <c r="F110" i="10"/>
  <c r="F112" i="10" s="1"/>
  <c r="F95" i="10"/>
  <c r="F96" i="10" s="1"/>
  <c r="F99" i="10" s="1"/>
  <c r="C95" i="10"/>
  <c r="C96" i="10" s="1"/>
  <c r="C99" i="10" s="1"/>
  <c r="C110" i="10"/>
  <c r="C112" i="10" s="1"/>
  <c r="F95" i="8"/>
  <c r="F96" i="8" s="1"/>
  <c r="C95" i="8"/>
  <c r="C96" i="8" s="1"/>
  <c r="E88" i="8"/>
  <c r="E91" i="8" s="1"/>
  <c r="D96" i="8"/>
  <c r="C96" i="12"/>
  <c r="F120" i="5"/>
  <c r="F67" i="5"/>
  <c r="F66" i="5"/>
  <c r="F65" i="5"/>
  <c r="F64" i="5"/>
  <c r="C122" i="5"/>
  <c r="C95" i="5"/>
  <c r="C96" i="5" s="1"/>
  <c r="D122" i="5"/>
  <c r="D124" i="5" s="1"/>
  <c r="D95" i="5"/>
  <c r="E122" i="5"/>
  <c r="D97" i="10" l="1"/>
  <c r="D100" i="10" s="1"/>
  <c r="D113" i="10" s="1"/>
  <c r="D114" i="10" s="1"/>
  <c r="E88" i="10"/>
  <c r="E91" i="10" s="1"/>
  <c r="E111" i="10" s="1"/>
  <c r="E112" i="10" s="1"/>
  <c r="D98" i="10"/>
  <c r="F98" i="10"/>
  <c r="F97" i="10"/>
  <c r="F100" i="10" s="1"/>
  <c r="F113" i="10" s="1"/>
  <c r="F114" i="10" s="1"/>
  <c r="C162" i="10" s="1"/>
  <c r="D162" i="10" s="1"/>
  <c r="F69" i="5"/>
  <c r="F77" i="5" s="1"/>
  <c r="F80" i="5" s="1"/>
  <c r="F122" i="5" s="1"/>
  <c r="C97" i="10"/>
  <c r="C100" i="10" s="1"/>
  <c r="C113" i="10" s="1"/>
  <c r="C114" i="10" s="1"/>
  <c r="C137" i="10" s="1"/>
  <c r="D137" i="10" s="1"/>
  <c r="C98" i="10"/>
  <c r="C108" i="8"/>
  <c r="C107" i="8"/>
  <c r="C106" i="8"/>
  <c r="C112" i="8" s="1"/>
  <c r="C128" i="8" s="1"/>
  <c r="C132" i="8" s="1"/>
  <c r="I182" i="8" s="1"/>
  <c r="J182" i="8" s="1"/>
  <c r="C105" i="8"/>
  <c r="C104" i="8"/>
  <c r="C103" i="8"/>
  <c r="C111" i="8" s="1"/>
  <c r="C127" i="8" s="1"/>
  <c r="C131" i="8" s="1"/>
  <c r="G182" i="8" s="1"/>
  <c r="H182" i="8" s="1"/>
  <c r="C102" i="8"/>
  <c r="C101" i="8"/>
  <c r="C100" i="8"/>
  <c r="C110" i="8" s="1"/>
  <c r="C126" i="8" s="1"/>
  <c r="C130" i="8" s="1"/>
  <c r="E158" i="8" s="1"/>
  <c r="F158" i="8" s="1"/>
  <c r="C99" i="8"/>
  <c r="C98" i="8"/>
  <c r="C97" i="8"/>
  <c r="C109" i="8" s="1"/>
  <c r="C125" i="8" s="1"/>
  <c r="C129" i="8" s="1"/>
  <c r="C133" i="8" s="1"/>
  <c r="D108" i="8"/>
  <c r="D107" i="8"/>
  <c r="D106" i="8"/>
  <c r="D112" i="8" s="1"/>
  <c r="D128" i="8" s="1"/>
  <c r="D132" i="8" s="1"/>
  <c r="D105" i="8"/>
  <c r="D104" i="8"/>
  <c r="D103" i="8"/>
  <c r="D111" i="8" s="1"/>
  <c r="D127" i="8" s="1"/>
  <c r="D131" i="8" s="1"/>
  <c r="D102" i="8"/>
  <c r="D101" i="8"/>
  <c r="D100" i="8"/>
  <c r="D110" i="8" s="1"/>
  <c r="D126" i="8" s="1"/>
  <c r="D130" i="8" s="1"/>
  <c r="D99" i="8"/>
  <c r="D98" i="8"/>
  <c r="D97" i="8"/>
  <c r="D109" i="8" s="1"/>
  <c r="D125" i="8" s="1"/>
  <c r="D129" i="8" s="1"/>
  <c r="E123" i="8"/>
  <c r="E124" i="8" s="1"/>
  <c r="E95" i="8"/>
  <c r="F108" i="8"/>
  <c r="F107" i="8"/>
  <c r="F106" i="8"/>
  <c r="F112" i="8" s="1"/>
  <c r="F128" i="8" s="1"/>
  <c r="F132" i="8" s="1"/>
  <c r="F105" i="8"/>
  <c r="F104" i="8"/>
  <c r="F103" i="8"/>
  <c r="F111" i="8" s="1"/>
  <c r="F127" i="8" s="1"/>
  <c r="F131" i="8" s="1"/>
  <c r="F102" i="8"/>
  <c r="F101" i="8"/>
  <c r="F100" i="8"/>
  <c r="F110" i="8" s="1"/>
  <c r="F126" i="8" s="1"/>
  <c r="F130" i="8" s="1"/>
  <c r="F99" i="8"/>
  <c r="F98" i="8"/>
  <c r="F97" i="8"/>
  <c r="F109" i="8" s="1"/>
  <c r="F125" i="8" s="1"/>
  <c r="F129" i="8" s="1"/>
  <c r="E88" i="5"/>
  <c r="E91" i="5" s="1"/>
  <c r="C124" i="5"/>
  <c r="G120" i="5"/>
  <c r="G122" i="5" s="1"/>
  <c r="C99" i="12"/>
  <c r="C98" i="12"/>
  <c r="C97" i="12"/>
  <c r="C100" i="12" s="1"/>
  <c r="C111" i="12" s="1"/>
  <c r="C112" i="12" s="1"/>
  <c r="F91" i="5"/>
  <c r="D96" i="5"/>
  <c r="E95" i="10" l="1"/>
  <c r="E96" i="10" s="1"/>
  <c r="C156" i="10"/>
  <c r="D156" i="10" s="1"/>
  <c r="C132" i="10"/>
  <c r="D132" i="10" s="1"/>
  <c r="C150" i="10"/>
  <c r="D150" i="10" s="1"/>
  <c r="C126" i="10"/>
  <c r="D126" i="10" s="1"/>
  <c r="C147" i="10"/>
  <c r="D147" i="10" s="1"/>
  <c r="C138" i="10"/>
  <c r="D138" i="10" s="1"/>
  <c r="D139" i="10" s="1"/>
  <c r="C159" i="10"/>
  <c r="D159" i="10" s="1"/>
  <c r="C120" i="10"/>
  <c r="D120" i="10" s="1"/>
  <c r="C144" i="10"/>
  <c r="D144" i="10" s="1"/>
  <c r="C149" i="10"/>
  <c r="D149" i="10" s="1"/>
  <c r="C119" i="10"/>
  <c r="D119" i="10" s="1"/>
  <c r="C125" i="10"/>
  <c r="D125" i="10" s="1"/>
  <c r="D127" i="10" s="1"/>
  <c r="I17" i="3" s="1"/>
  <c r="C161" i="10"/>
  <c r="D161" i="10" s="1"/>
  <c r="D163" i="10" s="1"/>
  <c r="C146" i="10"/>
  <c r="D146" i="10" s="1"/>
  <c r="C115" i="10"/>
  <c r="AA17" i="3" s="1"/>
  <c r="C143" i="10"/>
  <c r="D143" i="10" s="1"/>
  <c r="C131" i="10"/>
  <c r="D131" i="10" s="1"/>
  <c r="D133" i="10" s="1"/>
  <c r="C158" i="10"/>
  <c r="D158" i="10" s="1"/>
  <c r="E98" i="10"/>
  <c r="E99" i="10"/>
  <c r="E97" i="10"/>
  <c r="E100" i="10" s="1"/>
  <c r="E113" i="10" s="1"/>
  <c r="E114" i="10" s="1"/>
  <c r="C155" i="10" s="1"/>
  <c r="D155" i="10" s="1"/>
  <c r="I158" i="8"/>
  <c r="J158" i="8" s="1"/>
  <c r="I152" i="8"/>
  <c r="J152" i="8" s="1"/>
  <c r="I170" i="8"/>
  <c r="J170" i="8" s="1"/>
  <c r="G170" i="8"/>
  <c r="H170" i="8" s="1"/>
  <c r="I140" i="8"/>
  <c r="J140" i="8" s="1"/>
  <c r="I167" i="8"/>
  <c r="J167" i="8" s="1"/>
  <c r="I146" i="8"/>
  <c r="J146" i="8" s="1"/>
  <c r="I179" i="8"/>
  <c r="J179" i="8" s="1"/>
  <c r="I164" i="8"/>
  <c r="J164" i="8" s="1"/>
  <c r="E140" i="8"/>
  <c r="F140" i="8" s="1"/>
  <c r="E164" i="8"/>
  <c r="F164" i="8" s="1"/>
  <c r="E167" i="8"/>
  <c r="F167" i="8" s="1"/>
  <c r="G167" i="8"/>
  <c r="H167" i="8" s="1"/>
  <c r="C136" i="8"/>
  <c r="AA30" i="3" s="1"/>
  <c r="C135" i="8"/>
  <c r="AA35" i="3" s="1"/>
  <c r="C134" i="8"/>
  <c r="AA31" i="3" s="1"/>
  <c r="G158" i="8"/>
  <c r="H158" i="8" s="1"/>
  <c r="G164" i="8"/>
  <c r="H164" i="8" s="1"/>
  <c r="E170" i="8"/>
  <c r="F170" i="8" s="1"/>
  <c r="E182" i="8"/>
  <c r="F182" i="8" s="1"/>
  <c r="G152" i="8"/>
  <c r="H152" i="8" s="1"/>
  <c r="G140" i="8"/>
  <c r="H140" i="8" s="1"/>
  <c r="E146" i="8"/>
  <c r="F146" i="8" s="1"/>
  <c r="E152" i="8"/>
  <c r="F152" i="8" s="1"/>
  <c r="E179" i="8"/>
  <c r="F179" i="8" s="1"/>
  <c r="G146" i="8"/>
  <c r="H146" i="8" s="1"/>
  <c r="G179" i="8"/>
  <c r="H179" i="8" s="1"/>
  <c r="AC39" i="3"/>
  <c r="C183" i="8"/>
  <c r="D183" i="8" s="1"/>
  <c r="C180" i="8"/>
  <c r="D180" i="8" s="1"/>
  <c r="C171" i="8"/>
  <c r="D171" i="8" s="1"/>
  <c r="C168" i="8"/>
  <c r="D168" i="8" s="1"/>
  <c r="C165" i="8"/>
  <c r="D165" i="8" s="1"/>
  <c r="C159" i="8"/>
  <c r="D159" i="8" s="1"/>
  <c r="C153" i="8"/>
  <c r="D153" i="8" s="1"/>
  <c r="C147" i="8"/>
  <c r="D147" i="8" s="1"/>
  <c r="C141" i="8"/>
  <c r="D141" i="8" s="1"/>
  <c r="C177" i="8"/>
  <c r="D177" i="8" s="1"/>
  <c r="E183" i="8"/>
  <c r="F183" i="8" s="1"/>
  <c r="E180" i="8"/>
  <c r="F180" i="8" s="1"/>
  <c r="E171" i="8"/>
  <c r="F171" i="8" s="1"/>
  <c r="E168" i="8"/>
  <c r="F168" i="8" s="1"/>
  <c r="E165" i="8"/>
  <c r="F165" i="8" s="1"/>
  <c r="E159" i="8"/>
  <c r="F159" i="8" s="1"/>
  <c r="F160" i="8" s="1"/>
  <c r="E153" i="8"/>
  <c r="F153" i="8" s="1"/>
  <c r="E147" i="8"/>
  <c r="F147" i="8" s="1"/>
  <c r="E141" i="8"/>
  <c r="F141" i="8" s="1"/>
  <c r="E177" i="8"/>
  <c r="F177" i="8" s="1"/>
  <c r="G183" i="8"/>
  <c r="H183" i="8" s="1"/>
  <c r="H184" i="8" s="1"/>
  <c r="G180" i="8"/>
  <c r="H180" i="8" s="1"/>
  <c r="G171" i="8"/>
  <c r="H171" i="8" s="1"/>
  <c r="G168" i="8"/>
  <c r="H168" i="8" s="1"/>
  <c r="G165" i="8"/>
  <c r="H165" i="8" s="1"/>
  <c r="G159" i="8"/>
  <c r="H159" i="8" s="1"/>
  <c r="G153" i="8"/>
  <c r="H153" i="8" s="1"/>
  <c r="G147" i="8"/>
  <c r="H147" i="8" s="1"/>
  <c r="G141" i="8"/>
  <c r="H141" i="8" s="1"/>
  <c r="G177" i="8"/>
  <c r="H177" i="8" s="1"/>
  <c r="I183" i="8"/>
  <c r="J183" i="8" s="1"/>
  <c r="J184" i="8" s="1"/>
  <c r="I180" i="8"/>
  <c r="J180" i="8" s="1"/>
  <c r="J181" i="8" s="1"/>
  <c r="I171" i="8"/>
  <c r="J171" i="8" s="1"/>
  <c r="I168" i="8"/>
  <c r="J168" i="8" s="1"/>
  <c r="J169" i="8" s="1"/>
  <c r="I165" i="8"/>
  <c r="J165" i="8" s="1"/>
  <c r="I159" i="8"/>
  <c r="J159" i="8" s="1"/>
  <c r="I153" i="8"/>
  <c r="J153" i="8" s="1"/>
  <c r="I147" i="8"/>
  <c r="J147" i="8" s="1"/>
  <c r="I141" i="8"/>
  <c r="J141" i="8" s="1"/>
  <c r="I177" i="8"/>
  <c r="J177" i="8" s="1"/>
  <c r="E96" i="8"/>
  <c r="E123" i="5"/>
  <c r="E124" i="5" s="1"/>
  <c r="E95" i="5"/>
  <c r="E96" i="5" s="1"/>
  <c r="F123" i="5"/>
  <c r="F124" i="5" s="1"/>
  <c r="F95" i="5"/>
  <c r="C108" i="5"/>
  <c r="C107" i="5"/>
  <c r="C106" i="5"/>
  <c r="C112" i="5" s="1"/>
  <c r="C128" i="5" s="1"/>
  <c r="C132" i="5" s="1"/>
  <c r="C136" i="5" s="1"/>
  <c r="AA15" i="3" s="1"/>
  <c r="C105" i="5"/>
  <c r="C104" i="5"/>
  <c r="C103" i="5"/>
  <c r="C111" i="5" s="1"/>
  <c r="C127" i="5" s="1"/>
  <c r="C131" i="5" s="1"/>
  <c r="G179" i="5" s="1"/>
  <c r="H179" i="5" s="1"/>
  <c r="C102" i="5"/>
  <c r="C101" i="5"/>
  <c r="C100" i="5"/>
  <c r="C110" i="5" s="1"/>
  <c r="C126" i="5" s="1"/>
  <c r="C130" i="5" s="1"/>
  <c r="E170" i="5" s="1"/>
  <c r="F170" i="5" s="1"/>
  <c r="C99" i="5"/>
  <c r="C98" i="5"/>
  <c r="C97" i="5"/>
  <c r="C109" i="5" s="1"/>
  <c r="C125" i="5" s="1"/>
  <c r="C129" i="5" s="1"/>
  <c r="C164" i="5" s="1"/>
  <c r="D164" i="5" s="1"/>
  <c r="D108" i="5"/>
  <c r="D107" i="5"/>
  <c r="D106" i="5"/>
  <c r="D112" i="5" s="1"/>
  <c r="D128" i="5" s="1"/>
  <c r="D132" i="5" s="1"/>
  <c r="D105" i="5"/>
  <c r="D104" i="5"/>
  <c r="D103" i="5"/>
  <c r="D111" i="5" s="1"/>
  <c r="D127" i="5" s="1"/>
  <c r="D131" i="5" s="1"/>
  <c r="D102" i="5"/>
  <c r="D101" i="5"/>
  <c r="D100" i="5"/>
  <c r="D110" i="5" s="1"/>
  <c r="D126" i="5" s="1"/>
  <c r="D130" i="5" s="1"/>
  <c r="D99" i="5"/>
  <c r="D98" i="5"/>
  <c r="D97" i="5"/>
  <c r="D109" i="5" s="1"/>
  <c r="D125" i="5" s="1"/>
  <c r="D129" i="5" s="1"/>
  <c r="C179" i="8"/>
  <c r="D179" i="8" s="1"/>
  <c r="C182" i="8"/>
  <c r="D182" i="8" s="1"/>
  <c r="C167" i="8"/>
  <c r="D167" i="8" s="1"/>
  <c r="D169" i="8" s="1"/>
  <c r="C170" i="8"/>
  <c r="D170" i="8" s="1"/>
  <c r="C152" i="8"/>
  <c r="D152" i="8" s="1"/>
  <c r="C146" i="8"/>
  <c r="D146" i="8" s="1"/>
  <c r="C140" i="8"/>
  <c r="D140" i="8" s="1"/>
  <c r="C164" i="8"/>
  <c r="D164" i="8" s="1"/>
  <c r="D166" i="8" s="1"/>
  <c r="C158" i="8"/>
  <c r="D158" i="8" s="1"/>
  <c r="D148" i="8" l="1"/>
  <c r="I140" i="5"/>
  <c r="J140" i="5" s="1"/>
  <c r="C167" i="5"/>
  <c r="D167" i="5" s="1"/>
  <c r="I152" i="5"/>
  <c r="J152" i="5" s="1"/>
  <c r="I164" i="5"/>
  <c r="J164" i="5" s="1"/>
  <c r="I146" i="5"/>
  <c r="J146" i="5" s="1"/>
  <c r="G152" i="5"/>
  <c r="H152" i="5" s="1"/>
  <c r="E103" i="5"/>
  <c r="E111" i="5" s="1"/>
  <c r="E127" i="5" s="1"/>
  <c r="E131" i="5" s="1"/>
  <c r="D145" i="10"/>
  <c r="O17" i="3" s="1"/>
  <c r="E179" i="5"/>
  <c r="F179" i="5" s="1"/>
  <c r="D157" i="10"/>
  <c r="U17" i="3" s="1"/>
  <c r="D148" i="10"/>
  <c r="Q17" i="3" s="1"/>
  <c r="C140" i="5"/>
  <c r="D140" i="5" s="1"/>
  <c r="C182" i="5"/>
  <c r="D182" i="5" s="1"/>
  <c r="C152" i="5"/>
  <c r="D152" i="5" s="1"/>
  <c r="E99" i="5"/>
  <c r="D121" i="10"/>
  <c r="G17" i="3" s="1"/>
  <c r="C179" i="5"/>
  <c r="D179" i="5" s="1"/>
  <c r="C158" i="5"/>
  <c r="D158" i="5" s="1"/>
  <c r="C170" i="5"/>
  <c r="D170" i="5" s="1"/>
  <c r="C146" i="5"/>
  <c r="D146" i="5" s="1"/>
  <c r="E107" i="5"/>
  <c r="D151" i="10"/>
  <c r="S17" i="3" s="1"/>
  <c r="D160" i="10"/>
  <c r="W17" i="3" s="1"/>
  <c r="D154" i="8"/>
  <c r="I158" i="5"/>
  <c r="J158" i="5" s="1"/>
  <c r="I179" i="5"/>
  <c r="J179" i="5" s="1"/>
  <c r="I170" i="5"/>
  <c r="J170" i="5" s="1"/>
  <c r="J160" i="8"/>
  <c r="M30" i="3" s="1"/>
  <c r="D142" i="8"/>
  <c r="E146" i="5"/>
  <c r="F146" i="5" s="1"/>
  <c r="I167" i="5"/>
  <c r="J167" i="5" s="1"/>
  <c r="I182" i="5"/>
  <c r="J182" i="5" s="1"/>
  <c r="G164" i="5"/>
  <c r="H164" i="5" s="1"/>
  <c r="E164" i="5"/>
  <c r="F164" i="5" s="1"/>
  <c r="E140" i="5"/>
  <c r="F140" i="5" s="1"/>
  <c r="E158" i="5"/>
  <c r="F158" i="5" s="1"/>
  <c r="E152" i="5"/>
  <c r="F152" i="5" s="1"/>
  <c r="E182" i="5"/>
  <c r="F182" i="5" s="1"/>
  <c r="E167" i="5"/>
  <c r="F167" i="5" s="1"/>
  <c r="G167" i="5"/>
  <c r="H167" i="5" s="1"/>
  <c r="G182" i="5"/>
  <c r="H182" i="5" s="1"/>
  <c r="E97" i="5"/>
  <c r="E109" i="5" s="1"/>
  <c r="E125" i="5" s="1"/>
  <c r="E129" i="5" s="1"/>
  <c r="C176" i="5" s="1"/>
  <c r="D176" i="5" s="1"/>
  <c r="E101" i="5"/>
  <c r="E105" i="5"/>
  <c r="G146" i="5"/>
  <c r="H146" i="5" s="1"/>
  <c r="G140" i="5"/>
  <c r="H140" i="5" s="1"/>
  <c r="E98" i="5"/>
  <c r="E102" i="5"/>
  <c r="E106" i="5"/>
  <c r="E112" i="5" s="1"/>
  <c r="E128" i="5" s="1"/>
  <c r="E132" i="5" s="1"/>
  <c r="I176" i="5" s="1"/>
  <c r="J176" i="5" s="1"/>
  <c r="AC42" i="3"/>
  <c r="H15" i="13" s="1"/>
  <c r="G15" i="13"/>
  <c r="G170" i="5"/>
  <c r="H170" i="5" s="1"/>
  <c r="G158" i="5"/>
  <c r="H158" i="5" s="1"/>
  <c r="E100" i="5"/>
  <c r="E110" i="5" s="1"/>
  <c r="E126" i="5" s="1"/>
  <c r="E130" i="5" s="1"/>
  <c r="E104" i="5"/>
  <c r="E108" i="5"/>
  <c r="J172" i="8"/>
  <c r="S33" i="3" s="1"/>
  <c r="H172" i="8"/>
  <c r="S27" i="3" s="1"/>
  <c r="J154" i="8"/>
  <c r="K33" i="3" s="1"/>
  <c r="H169" i="8"/>
  <c r="Q35" i="3" s="1"/>
  <c r="J142" i="8"/>
  <c r="G33" i="3" s="1"/>
  <c r="J148" i="8"/>
  <c r="I33" i="3" s="1"/>
  <c r="AA32" i="3"/>
  <c r="J166" i="8"/>
  <c r="O29" i="3" s="1"/>
  <c r="AA28" i="3"/>
  <c r="H181" i="8"/>
  <c r="W27" i="3" s="1"/>
  <c r="F148" i="8"/>
  <c r="I36" i="3" s="1"/>
  <c r="AA27" i="3"/>
  <c r="AA25" i="3"/>
  <c r="AA36" i="3"/>
  <c r="D184" i="8"/>
  <c r="F166" i="8"/>
  <c r="O38" i="3" s="1"/>
  <c r="H148" i="8"/>
  <c r="I27" i="3" s="1"/>
  <c r="H142" i="8"/>
  <c r="G35" i="3" s="1"/>
  <c r="H166" i="8"/>
  <c r="O35" i="3" s="1"/>
  <c r="F169" i="8"/>
  <c r="Q34" i="3" s="1"/>
  <c r="F172" i="8"/>
  <c r="S38" i="3" s="1"/>
  <c r="AA29" i="3"/>
  <c r="F142" i="8"/>
  <c r="G36" i="3" s="1"/>
  <c r="AA33" i="3"/>
  <c r="H154" i="8"/>
  <c r="K27" i="3" s="1"/>
  <c r="D160" i="8"/>
  <c r="D181" i="8"/>
  <c r="F184" i="8"/>
  <c r="AA37" i="3"/>
  <c r="AA26" i="3"/>
  <c r="F154" i="8"/>
  <c r="K37" i="3" s="1"/>
  <c r="AA34" i="3"/>
  <c r="AA38" i="3"/>
  <c r="D172" i="8"/>
  <c r="H160" i="8"/>
  <c r="M35" i="3" s="1"/>
  <c r="F181" i="8"/>
  <c r="W36" i="3" s="1"/>
  <c r="Q33" i="3"/>
  <c r="Q32" i="3"/>
  <c r="Q30" i="3"/>
  <c r="Q29" i="3"/>
  <c r="Q28" i="3"/>
  <c r="Q25" i="3"/>
  <c r="W33" i="3"/>
  <c r="W32" i="3"/>
  <c r="W30" i="3"/>
  <c r="W29" i="3"/>
  <c r="W28" i="3"/>
  <c r="W25" i="3"/>
  <c r="Y30" i="3"/>
  <c r="Y25" i="3"/>
  <c r="M38" i="3"/>
  <c r="M37" i="3"/>
  <c r="M36" i="3"/>
  <c r="M34" i="3"/>
  <c r="M31" i="3"/>
  <c r="M26" i="3"/>
  <c r="E108" i="8"/>
  <c r="E107" i="8"/>
  <c r="E106" i="8"/>
  <c r="E112" i="8" s="1"/>
  <c r="E128" i="8" s="1"/>
  <c r="E132" i="8" s="1"/>
  <c r="I176" i="8" s="1"/>
  <c r="J176" i="8" s="1"/>
  <c r="J178" i="8" s="1"/>
  <c r="E105" i="8"/>
  <c r="E104" i="8"/>
  <c r="E103" i="8"/>
  <c r="E111" i="8" s="1"/>
  <c r="E127" i="8" s="1"/>
  <c r="E131" i="8" s="1"/>
  <c r="G176" i="8" s="1"/>
  <c r="H176" i="8" s="1"/>
  <c r="H178" i="8" s="1"/>
  <c r="E102" i="8"/>
  <c r="E101" i="8"/>
  <c r="E100" i="8"/>
  <c r="E110" i="8" s="1"/>
  <c r="E126" i="8" s="1"/>
  <c r="E130" i="8" s="1"/>
  <c r="E176" i="8" s="1"/>
  <c r="F176" i="8" s="1"/>
  <c r="F178" i="8" s="1"/>
  <c r="E99" i="8"/>
  <c r="E98" i="8"/>
  <c r="E97" i="8"/>
  <c r="E109" i="8" s="1"/>
  <c r="E125" i="8" s="1"/>
  <c r="E129" i="8" s="1"/>
  <c r="C176" i="8" s="1"/>
  <c r="D176" i="8" s="1"/>
  <c r="D178" i="8" s="1"/>
  <c r="F96" i="5"/>
  <c r="F107" i="5" s="1"/>
  <c r="C133" i="5"/>
  <c r="C134" i="5"/>
  <c r="C135" i="5"/>
  <c r="AA19" i="3" s="1"/>
  <c r="Y17" i="3"/>
  <c r="M17" i="3"/>
  <c r="K17" i="3"/>
  <c r="K30" i="3" l="1"/>
  <c r="S30" i="3"/>
  <c r="M25" i="3"/>
  <c r="Q27" i="3"/>
  <c r="O28" i="3"/>
  <c r="M32" i="3"/>
  <c r="O32" i="3"/>
  <c r="M29" i="3"/>
  <c r="G30" i="3"/>
  <c r="S25" i="3"/>
  <c r="S35" i="3"/>
  <c r="S29" i="3"/>
  <c r="M28" i="3"/>
  <c r="M33" i="3"/>
  <c r="F97" i="5"/>
  <c r="F109" i="5" s="1"/>
  <c r="F125" i="5" s="1"/>
  <c r="F129" i="5" s="1"/>
  <c r="C168" i="5" s="1"/>
  <c r="D168" i="5" s="1"/>
  <c r="D169" i="5" s="1"/>
  <c r="F102" i="5"/>
  <c r="G32" i="3"/>
  <c r="S32" i="3"/>
  <c r="F101" i="5"/>
  <c r="F106" i="5"/>
  <c r="F112" i="5" s="1"/>
  <c r="F128" i="5" s="1"/>
  <c r="F132" i="5" s="1"/>
  <c r="I171" i="5" s="1"/>
  <c r="J171" i="5" s="1"/>
  <c r="J172" i="5" s="1"/>
  <c r="F104" i="5"/>
  <c r="F98" i="5"/>
  <c r="F100" i="5"/>
  <c r="F110" i="5" s="1"/>
  <c r="F126" i="5" s="1"/>
  <c r="F130" i="5" s="1"/>
  <c r="E168" i="5" s="1"/>
  <c r="F168" i="5" s="1"/>
  <c r="F169" i="5" s="1"/>
  <c r="Q8" i="3" s="1"/>
  <c r="F105" i="5"/>
  <c r="F108" i="5"/>
  <c r="F99" i="5"/>
  <c r="F103" i="5"/>
  <c r="F111" i="5" s="1"/>
  <c r="F127" i="5" s="1"/>
  <c r="F131" i="5" s="1"/>
  <c r="G180" i="5" s="1"/>
  <c r="H180" i="5" s="1"/>
  <c r="H181" i="5" s="1"/>
  <c r="G25" i="3"/>
  <c r="S28" i="3"/>
  <c r="Z17" i="3"/>
  <c r="K29" i="3"/>
  <c r="I34" i="3"/>
  <c r="K25" i="3"/>
  <c r="K32" i="3"/>
  <c r="I38" i="3"/>
  <c r="K28" i="3"/>
  <c r="I29" i="3"/>
  <c r="I35" i="3"/>
  <c r="I25" i="3"/>
  <c r="I32" i="3"/>
  <c r="O25" i="3"/>
  <c r="O33" i="3"/>
  <c r="I30" i="3"/>
  <c r="W35" i="3"/>
  <c r="O30" i="3"/>
  <c r="I28" i="3"/>
  <c r="I31" i="3"/>
  <c r="O34" i="3"/>
  <c r="Q31" i="3"/>
  <c r="I26" i="3"/>
  <c r="I37" i="3"/>
  <c r="Q26" i="3"/>
  <c r="W31" i="3"/>
  <c r="O36" i="3"/>
  <c r="O26" i="3"/>
  <c r="O37" i="3"/>
  <c r="O31" i="3"/>
  <c r="W38" i="3"/>
  <c r="Q38" i="3"/>
  <c r="W34" i="3"/>
  <c r="Q37" i="3"/>
  <c r="G27" i="3"/>
  <c r="S26" i="3"/>
  <c r="W26" i="3"/>
  <c r="W37" i="3"/>
  <c r="S37" i="3"/>
  <c r="Q36" i="3"/>
  <c r="S34" i="3"/>
  <c r="K35" i="3"/>
  <c r="O27" i="3"/>
  <c r="G37" i="3"/>
  <c r="G26" i="3"/>
  <c r="K34" i="3"/>
  <c r="G34" i="3"/>
  <c r="G31" i="3"/>
  <c r="G38" i="3"/>
  <c r="S36" i="3"/>
  <c r="S31" i="3"/>
  <c r="K31" i="3"/>
  <c r="K38" i="3"/>
  <c r="AA39" i="3"/>
  <c r="G13" i="13" s="1"/>
  <c r="K36" i="3"/>
  <c r="K26" i="3"/>
  <c r="M27" i="3"/>
  <c r="U33" i="3"/>
  <c r="U32" i="3"/>
  <c r="U30" i="3"/>
  <c r="U29" i="3"/>
  <c r="U28" i="3"/>
  <c r="U25" i="3"/>
  <c r="U35" i="3"/>
  <c r="U27" i="3"/>
  <c r="U38" i="3"/>
  <c r="U37" i="3"/>
  <c r="U36" i="3"/>
  <c r="U34" i="3"/>
  <c r="U31" i="3"/>
  <c r="U26" i="3"/>
  <c r="AA22" i="3"/>
  <c r="AA21" i="3"/>
  <c r="AA18" i="3"/>
  <c r="AA14" i="3"/>
  <c r="AA13" i="3"/>
  <c r="AA12" i="3"/>
  <c r="AA11" i="3"/>
  <c r="AA9" i="3"/>
  <c r="AA8" i="3"/>
  <c r="AA20" i="3"/>
  <c r="AA16" i="3"/>
  <c r="AA10" i="3"/>
  <c r="AA7" i="3"/>
  <c r="AA6" i="3"/>
  <c r="E176" i="5"/>
  <c r="F176" i="5" s="1"/>
  <c r="Y28" i="3"/>
  <c r="Y29" i="3"/>
  <c r="Y32" i="3"/>
  <c r="Y33" i="3"/>
  <c r="Y37" i="3"/>
  <c r="Y36" i="3"/>
  <c r="Y31" i="3"/>
  <c r="Y38" i="3"/>
  <c r="Y26" i="3"/>
  <c r="Y34" i="3"/>
  <c r="G29" i="3"/>
  <c r="G28" i="3"/>
  <c r="G176" i="5"/>
  <c r="H176" i="5" s="1"/>
  <c r="Y27" i="3"/>
  <c r="Y35" i="3"/>
  <c r="I147" i="5" l="1"/>
  <c r="J147" i="5" s="1"/>
  <c r="J148" i="5" s="1"/>
  <c r="I15" i="3" s="1"/>
  <c r="I168" i="5"/>
  <c r="J168" i="5" s="1"/>
  <c r="J169" i="5" s="1"/>
  <c r="I180" i="5"/>
  <c r="J180" i="5" s="1"/>
  <c r="J181" i="5" s="1"/>
  <c r="I141" i="5"/>
  <c r="J141" i="5" s="1"/>
  <c r="J142" i="5" s="1"/>
  <c r="G15" i="3" s="1"/>
  <c r="I159" i="5"/>
  <c r="J159" i="5" s="1"/>
  <c r="J160" i="5" s="1"/>
  <c r="I183" i="5"/>
  <c r="J183" i="5" s="1"/>
  <c r="J184" i="5" s="1"/>
  <c r="I153" i="5"/>
  <c r="J153" i="5" s="1"/>
  <c r="J154" i="5" s="1"/>
  <c r="I177" i="5"/>
  <c r="J177" i="5" s="1"/>
  <c r="J178" i="5" s="1"/>
  <c r="I165" i="5"/>
  <c r="J165" i="5" s="1"/>
  <c r="J166" i="5" s="1"/>
  <c r="E171" i="5"/>
  <c r="F171" i="5" s="1"/>
  <c r="F172" i="5" s="1"/>
  <c r="S8" i="3" s="1"/>
  <c r="Z33" i="3"/>
  <c r="C153" i="5"/>
  <c r="D153" i="5" s="1"/>
  <c r="D154" i="5" s="1"/>
  <c r="C141" i="5"/>
  <c r="D141" i="5" s="1"/>
  <c r="D142" i="5" s="1"/>
  <c r="G16" i="3" s="1"/>
  <c r="C171" i="5"/>
  <c r="D171" i="5" s="1"/>
  <c r="D172" i="5" s="1"/>
  <c r="E153" i="5"/>
  <c r="F153" i="5" s="1"/>
  <c r="F154" i="5" s="1"/>
  <c r="K8" i="3" s="1"/>
  <c r="G159" i="5"/>
  <c r="H159" i="5" s="1"/>
  <c r="H160" i="5" s="1"/>
  <c r="M19" i="3" s="1"/>
  <c r="G183" i="5"/>
  <c r="H183" i="5" s="1"/>
  <c r="H184" i="5" s="1"/>
  <c r="Y19" i="3" s="1"/>
  <c r="C177" i="5"/>
  <c r="D177" i="5" s="1"/>
  <c r="D178" i="5" s="1"/>
  <c r="G165" i="5"/>
  <c r="H165" i="5" s="1"/>
  <c r="H166" i="5" s="1"/>
  <c r="O19" i="3" s="1"/>
  <c r="G171" i="5"/>
  <c r="H171" i="5" s="1"/>
  <c r="H172" i="5" s="1"/>
  <c r="S19" i="3" s="1"/>
  <c r="E159" i="5"/>
  <c r="F159" i="5" s="1"/>
  <c r="F160" i="5" s="1"/>
  <c r="M8" i="3" s="1"/>
  <c r="E180" i="5"/>
  <c r="F180" i="5" s="1"/>
  <c r="F181" i="5" s="1"/>
  <c r="W8" i="3" s="1"/>
  <c r="C159" i="5"/>
  <c r="D159" i="5" s="1"/>
  <c r="D160" i="5" s="1"/>
  <c r="C180" i="5"/>
  <c r="D180" i="5" s="1"/>
  <c r="D181" i="5" s="1"/>
  <c r="E141" i="5"/>
  <c r="F141" i="5" s="1"/>
  <c r="F142" i="5" s="1"/>
  <c r="G8" i="3" s="1"/>
  <c r="G147" i="5"/>
  <c r="H147" i="5" s="1"/>
  <c r="H148" i="5" s="1"/>
  <c r="I19" i="3" s="1"/>
  <c r="G168" i="5"/>
  <c r="H168" i="5" s="1"/>
  <c r="H169" i="5" s="1"/>
  <c r="Q19" i="3" s="1"/>
  <c r="G141" i="5"/>
  <c r="H141" i="5" s="1"/>
  <c r="H142" i="5" s="1"/>
  <c r="G19" i="3" s="1"/>
  <c r="E165" i="5"/>
  <c r="F165" i="5" s="1"/>
  <c r="F166" i="5" s="1"/>
  <c r="O8" i="3" s="1"/>
  <c r="E183" i="5"/>
  <c r="F183" i="5" s="1"/>
  <c r="F184" i="5" s="1"/>
  <c r="Y8" i="3" s="1"/>
  <c r="C165" i="5"/>
  <c r="D165" i="5" s="1"/>
  <c r="D166" i="5" s="1"/>
  <c r="C183" i="5"/>
  <c r="D183" i="5" s="1"/>
  <c r="D184" i="5" s="1"/>
  <c r="G177" i="5"/>
  <c r="H177" i="5" s="1"/>
  <c r="H178" i="5" s="1"/>
  <c r="U19" i="3" s="1"/>
  <c r="E177" i="5"/>
  <c r="F177" i="5" s="1"/>
  <c r="F178" i="5" s="1"/>
  <c r="U8" i="3" s="1"/>
  <c r="G153" i="5"/>
  <c r="H153" i="5" s="1"/>
  <c r="H154" i="5" s="1"/>
  <c r="K19" i="3" s="1"/>
  <c r="E147" i="5"/>
  <c r="F147" i="5" s="1"/>
  <c r="F148" i="5" s="1"/>
  <c r="I8" i="3" s="1"/>
  <c r="C147" i="5"/>
  <c r="D147" i="5" s="1"/>
  <c r="D148" i="5" s="1"/>
  <c r="I6" i="3" s="1"/>
  <c r="AA23" i="3"/>
  <c r="G9" i="13" s="1"/>
  <c r="Z32" i="3"/>
  <c r="Z30" i="3"/>
  <c r="Z35" i="3"/>
  <c r="T40" i="3"/>
  <c r="Z36" i="3"/>
  <c r="Z34" i="3"/>
  <c r="Z28" i="3"/>
  <c r="Z38" i="3"/>
  <c r="Z29" i="3"/>
  <c r="Z31" i="3"/>
  <c r="AA42" i="3"/>
  <c r="H13" i="13" s="1"/>
  <c r="Z27" i="3"/>
  <c r="Z26" i="3"/>
  <c r="Z37" i="3"/>
  <c r="G20" i="3"/>
  <c r="W19" i="3"/>
  <c r="Z25" i="3"/>
  <c r="G6" i="3" l="1"/>
  <c r="G7" i="3"/>
  <c r="G10" i="3"/>
  <c r="Z8" i="3"/>
  <c r="AA41" i="3"/>
  <c r="H9" i="13" s="1"/>
  <c r="Z39" i="3"/>
  <c r="Z19" i="3"/>
  <c r="O9" i="3"/>
  <c r="G9" i="3"/>
  <c r="Y9" i="3"/>
  <c r="M9" i="3"/>
  <c r="U9" i="3"/>
  <c r="Q9" i="3"/>
  <c r="K9" i="3"/>
  <c r="W9" i="3"/>
  <c r="I9" i="3"/>
  <c r="S9" i="3"/>
  <c r="U22" i="3"/>
  <c r="U14" i="3"/>
  <c r="U12" i="3"/>
  <c r="U21" i="3"/>
  <c r="U13" i="3"/>
  <c r="U11" i="3"/>
  <c r="U18" i="3"/>
  <c r="G13" i="3"/>
  <c r="G18" i="3"/>
  <c r="G22" i="3"/>
  <c r="G12" i="3"/>
  <c r="G21" i="3"/>
  <c r="G14" i="3"/>
  <c r="G11" i="3"/>
  <c r="O13" i="3"/>
  <c r="O14" i="3"/>
  <c r="O11" i="3"/>
  <c r="O18" i="3"/>
  <c r="O22" i="3"/>
  <c r="O12" i="3"/>
  <c r="O21" i="3"/>
  <c r="Q15" i="3"/>
  <c r="S16" i="3"/>
  <c r="S6" i="3"/>
  <c r="S20" i="3"/>
  <c r="S7" i="3"/>
  <c r="S10" i="3"/>
  <c r="O15" i="3"/>
  <c r="Y12" i="3"/>
  <c r="Y21" i="3"/>
  <c r="Y18" i="3"/>
  <c r="Y14" i="3"/>
  <c r="Y11" i="3"/>
  <c r="Y13" i="3"/>
  <c r="Y22" i="3"/>
  <c r="M6" i="3"/>
  <c r="M10" i="3"/>
  <c r="M16" i="3"/>
  <c r="M20" i="3"/>
  <c r="M7" i="3"/>
  <c r="U15" i="3"/>
  <c r="K20" i="3"/>
  <c r="K7" i="3"/>
  <c r="K10" i="3"/>
  <c r="K16" i="3"/>
  <c r="K6" i="3"/>
  <c r="W15" i="3"/>
  <c r="M22" i="3"/>
  <c r="M14" i="3"/>
  <c r="M12" i="3"/>
  <c r="M21" i="3"/>
  <c r="M13" i="3"/>
  <c r="M11" i="3"/>
  <c r="M18" i="3"/>
  <c r="U6" i="3"/>
  <c r="U20" i="3"/>
  <c r="U7" i="3"/>
  <c r="U10" i="3"/>
  <c r="U16" i="3"/>
  <c r="Q16" i="3"/>
  <c r="Q10" i="3"/>
  <c r="Q6" i="3"/>
  <c r="Q20" i="3"/>
  <c r="Q7" i="3"/>
  <c r="S11" i="3"/>
  <c r="S22" i="3"/>
  <c r="S18" i="3"/>
  <c r="S12" i="3"/>
  <c r="S21" i="3"/>
  <c r="S14" i="3"/>
  <c r="S13" i="3"/>
  <c r="O20" i="3"/>
  <c r="O7" i="3"/>
  <c r="O16" i="3"/>
  <c r="O6" i="3"/>
  <c r="O10" i="3"/>
  <c r="Y16" i="3"/>
  <c r="Y10" i="3"/>
  <c r="Y6" i="3"/>
  <c r="Y20" i="3"/>
  <c r="Y7" i="3"/>
  <c r="Y15" i="3"/>
  <c r="K11" i="3"/>
  <c r="K12" i="3"/>
  <c r="K21" i="3"/>
  <c r="K14" i="3"/>
  <c r="K13" i="3"/>
  <c r="K22" i="3"/>
  <c r="K18" i="3"/>
  <c r="W20" i="3"/>
  <c r="W7" i="3"/>
  <c r="W10" i="3"/>
  <c r="W16" i="3"/>
  <c r="W6" i="3"/>
  <c r="W13" i="3"/>
  <c r="W12" i="3"/>
  <c r="W21" i="3"/>
  <c r="W14" i="3"/>
  <c r="W11" i="3"/>
  <c r="W18" i="3"/>
  <c r="W22" i="3"/>
  <c r="I12" i="3"/>
  <c r="I21" i="3"/>
  <c r="I18" i="3"/>
  <c r="I22" i="3"/>
  <c r="I14" i="3"/>
  <c r="I11" i="3"/>
  <c r="I13" i="3"/>
  <c r="M15" i="3"/>
  <c r="Q12" i="3"/>
  <c r="Q21" i="3"/>
  <c r="Q18" i="3"/>
  <c r="Q13" i="3"/>
  <c r="Q22" i="3"/>
  <c r="Q14" i="3"/>
  <c r="Q11" i="3"/>
  <c r="K15" i="3"/>
  <c r="I16" i="3"/>
  <c r="I10" i="3"/>
  <c r="I20" i="3"/>
  <c r="I7" i="3"/>
  <c r="S15" i="3"/>
  <c r="Z16" i="3" l="1"/>
  <c r="Z20" i="3"/>
  <c r="Z10" i="3"/>
  <c r="Z7" i="3"/>
  <c r="Z42" i="3"/>
  <c r="G12" i="13"/>
  <c r="G16" i="13" s="1"/>
  <c r="Z15" i="3"/>
  <c r="Z11" i="3"/>
  <c r="Z14" i="3"/>
  <c r="Z21" i="3"/>
  <c r="Z12" i="3"/>
  <c r="Z22" i="3"/>
  <c r="Z18" i="3"/>
  <c r="Z13" i="3"/>
  <c r="Z9" i="3"/>
  <c r="Z6" i="3"/>
  <c r="H12" i="13" l="1"/>
  <c r="H16" i="13" s="1"/>
  <c r="Z23" i="3"/>
  <c r="Z41" i="3" l="1"/>
  <c r="H8" i="13" s="1"/>
  <c r="G8" i="13"/>
  <c r="G11" i="13" s="1"/>
  <c r="G17" i="13" s="1"/>
  <c r="H11" i="13" l="1"/>
  <c r="H17" i="13" s="1"/>
  <c r="AC45" i="3"/>
  <c r="AC44" i="3" s="1"/>
</calcChain>
</file>

<file path=xl/sharedStrings.xml><?xml version="1.0" encoding="utf-8"?>
<sst xmlns="http://schemas.openxmlformats.org/spreadsheetml/2006/main" count="1784" uniqueCount="586">
  <si>
    <t>ANEXO X </t>
  </si>
  <si>
    <t>MODELO DE PROPOSTA DE PREÇOS</t>
  </si>
  <si>
    <t>PREGÃO Nº 90004/2025</t>
  </si>
  <si>
    <t>PROCESSO ADMINISTRATIVO N.° 35014.006902/2025-41</t>
  </si>
  <si>
    <t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</si>
  <si>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>GRUPO</t>
  </si>
  <si>
    <t>ITEM</t>
  </si>
  <si>
    <t>CÓDIGO SIASG</t>
  </si>
  <si>
    <t>DESCRIÇÃO/
ESPECIFICAÇÃO</t>
  </si>
  <si>
    <t>Unidade de Medida</t>
  </si>
  <si>
    <t>Quantidade</t>
  </si>
  <si>
    <t>Valor Mensal (R$)</t>
  </si>
  <si>
    <t>Valor p/ 24 meses (R$)</t>
  </si>
  <si>
    <r>
      <rPr>
        <b/>
        <sz val="11"/>
        <color rgb="FF000000"/>
        <rFont val="Calibri"/>
      </rPr>
      <t>Serviços de limpeza e conservação</t>
    </r>
    <r>
      <rPr>
        <sz val="11"/>
        <color rgb="FF000000"/>
        <rFont val="Calibri"/>
      </rPr>
      <t>, com dedicação exclusiva de mão de obra e com fornecimento de materiais, insumos, equipamentos, EPIs e uniformes, a serem executados nos imóveis da Gerência Executiva de </t>
    </r>
    <r>
      <rPr>
        <b/>
        <sz val="11"/>
        <color rgb="FF000000"/>
        <rFont val="Calibri"/>
      </rPr>
      <t xml:space="preserve">Chapecó/SC </t>
    </r>
    <r>
      <rPr>
        <sz val="11"/>
        <color rgb="FF000000"/>
        <rFont val="Calibri"/>
      </rPr>
      <t>e suas unidades jurisdicionadas, vinculada à Superintendência Regional Sul do INSS</t>
    </r>
  </si>
  <si>
    <t>M²</t>
  </si>
  <si>
    <t>24 (meses)</t>
  </si>
  <si>
    <r>
      <rPr>
        <b/>
        <sz val="11"/>
        <color rgb="FF000000"/>
        <rFont val="Calibri"/>
      </rPr>
      <t>Serviços de limpeza e conservação</t>
    </r>
    <r>
      <rPr>
        <sz val="11"/>
        <color rgb="FF000000"/>
        <rFont val="Calibri"/>
      </rPr>
      <t>, com fornecimento de materiais, insumos, equipamentos, EPIs e uniformes, a serem executados nos imóveis da Gerência Executiva de </t>
    </r>
    <r>
      <rPr>
        <b/>
        <sz val="11"/>
        <color rgb="FF000000"/>
        <rFont val="Calibri"/>
      </rPr>
      <t>Chapecó/SC</t>
    </r>
    <r>
      <rPr>
        <sz val="11"/>
        <color rgb="FF000000"/>
        <rFont val="Calibri"/>
      </rPr>
      <t> e suas unidades jurisdicionadas, vinculada à Superintendência Regional Sul do INSS – </t>
    </r>
    <r>
      <rPr>
        <b/>
        <sz val="11"/>
        <color rgb="FF000000"/>
        <rFont val="Calibri"/>
      </rPr>
      <t>POR DEMANDA</t>
    </r>
  </si>
  <si>
    <t>Unidade</t>
  </si>
  <si>
    <r>
      <t>Serviço de carregadores</t>
    </r>
    <r>
      <rPr>
        <sz val="11"/>
        <color rgb="FF000000"/>
        <rFont val="Calibri"/>
        <charset val="1"/>
      </rPr>
      <t>, a serem executados nos imóveis da Gerência Executiva de </t>
    </r>
    <r>
      <rPr>
        <b/>
        <sz val="11"/>
        <color rgb="FF000000"/>
        <rFont val="Calibri"/>
        <charset val="1"/>
      </rPr>
      <t>Chapecó/SC</t>
    </r>
    <r>
      <rPr>
        <sz val="11"/>
        <color rgb="FF000000"/>
        <rFont val="Calibri"/>
        <charset val="1"/>
      </rPr>
      <t> e suas unidades jurisdicionadas, vinculada à Superintendência Regional Sul do INSS - </t>
    </r>
    <r>
      <rPr>
        <b/>
        <sz val="11"/>
        <color rgb="FF000000"/>
        <rFont val="Calibri"/>
        <charset val="1"/>
      </rPr>
      <t>POR DEMANDA</t>
    </r>
  </si>
  <si>
    <t>Valor total da Proposta do Grupo 1</t>
  </si>
  <si>
    <r>
      <rPr>
        <b/>
        <sz val="11"/>
        <color rgb="FF000000"/>
        <rFont val="Calibri"/>
      </rPr>
      <t>Serviços de limpeza e conservação</t>
    </r>
    <r>
      <rPr>
        <sz val="11"/>
        <color rgb="FF000000"/>
        <rFont val="Calibri"/>
      </rPr>
      <t>, com dedicação exclusiva de mão de obra e com fornecimento de materiais, insumos, equipamentos, EPIs e uniformes, a serem executados nos imóveis da Gerência Executiva de </t>
    </r>
    <r>
      <rPr>
        <b/>
        <sz val="11"/>
        <color rgb="FF000000"/>
        <rFont val="Calibri"/>
      </rPr>
      <t>Criciúma/SC</t>
    </r>
    <r>
      <rPr>
        <sz val="11"/>
        <color rgb="FF000000"/>
        <rFont val="Calibri"/>
      </rPr>
      <t>e suas unidades jurisdicionadas, vinculada à Superintendência Regional Sul do INSS</t>
    </r>
  </si>
  <si>
    <r>
      <rPr>
        <b/>
        <sz val="11"/>
        <color rgb="FF000000"/>
        <rFont val="Calibri"/>
      </rPr>
      <t>Serviços de limpeza e conservação</t>
    </r>
    <r>
      <rPr>
        <sz val="11"/>
        <color rgb="FF000000"/>
        <rFont val="Calibri"/>
      </rPr>
      <t>, com fornecimento de materiais, insumos, equipamentos, EPIs e uniformes, a serem executados nos imóveis da Gerência Executiva de</t>
    </r>
    <r>
      <rPr>
        <b/>
        <sz val="11"/>
        <color rgb="FF000000"/>
        <rFont val="Calibri"/>
      </rPr>
      <t> Criciúma/SC </t>
    </r>
    <r>
      <rPr>
        <sz val="11"/>
        <color rgb="FF000000"/>
        <rFont val="Calibri"/>
      </rPr>
      <t>e suas unidades jurisdicionadas, vinculada à Superintendência Regional Sul do INSS – </t>
    </r>
    <r>
      <rPr>
        <b/>
        <sz val="11"/>
        <color rgb="FF000000"/>
        <rFont val="Calibri"/>
      </rPr>
      <t>POR DEMANDA</t>
    </r>
  </si>
  <si>
    <r>
      <t>Serviço de carregadores</t>
    </r>
    <r>
      <rPr>
        <sz val="11"/>
        <color rgb="FF000000"/>
        <rFont val="Calibri"/>
        <charset val="1"/>
      </rPr>
      <t>, a serem executados nos imóveis da Gerência Executiva de </t>
    </r>
    <r>
      <rPr>
        <b/>
        <sz val="11"/>
        <color rgb="FF000000"/>
        <rFont val="Calibri"/>
        <charset val="1"/>
      </rPr>
      <t>Criciúma/SC</t>
    </r>
    <r>
      <rPr>
        <sz val="11"/>
        <color rgb="FF000000"/>
        <rFont val="Calibri"/>
        <charset val="1"/>
      </rPr>
      <t> e suas unidades jurisdicionadas, vinculada à Superintendência Regional Sul do INSS - </t>
    </r>
    <r>
      <rPr>
        <b/>
        <sz val="11"/>
        <color rgb="FF000000"/>
        <rFont val="Calibri"/>
        <charset val="1"/>
      </rPr>
      <t>POR DEMANDA</t>
    </r>
  </si>
  <si>
    <r>
      <t>Serviço de Copeiragem</t>
    </r>
    <r>
      <rPr>
        <sz val="11"/>
        <color rgb="FF000000"/>
        <rFont val="Calibri"/>
        <charset val="1"/>
      </rPr>
      <t>, com dedicação exclusiva de mão de obra e com fornecimento de materiais, insumos, equipamentos, EPIs e uniformes, a ser executado no imóvel da Superintendência Regional Sul do INSS em </t>
    </r>
    <r>
      <rPr>
        <b/>
        <sz val="11"/>
        <color rgb="FF000000"/>
        <rFont val="Calibri"/>
        <charset val="1"/>
      </rPr>
      <t>Florianópolis/SC</t>
    </r>
    <r>
      <rPr>
        <sz val="11"/>
        <color rgb="FF000000"/>
        <rFont val="Calibri"/>
        <charset val="1"/>
      </rPr>
      <t>.</t>
    </r>
  </si>
  <si>
    <t>Valor total da Proposta do Grupo 2</t>
  </si>
  <si>
    <t>TOTAL GERAL</t>
  </si>
  <si>
    <t> </t>
  </si>
  <si>
    <t>MEMÓRIA DE CÁLCULO</t>
  </si>
  <si>
    <t>Premissas Utilizadas</t>
  </si>
  <si>
    <t>Quantidade média de dias úteis no mês</t>
  </si>
  <si>
    <t>Quantidade de dias no mês</t>
  </si>
  <si>
    <t>Módulo 1</t>
  </si>
  <si>
    <t>Salário Normativo</t>
  </si>
  <si>
    <t>CCT</t>
  </si>
  <si>
    <t>Data Base</t>
  </si>
  <si>
    <t>CBO</t>
  </si>
  <si>
    <t>CCT - Porto União</t>
  </si>
  <si>
    <t>5143-20</t>
  </si>
  <si>
    <t>Carga horária semanal</t>
  </si>
  <si>
    <t xml:space="preserve">Salário Base </t>
  </si>
  <si>
    <t>Servente  (Cl. 3ª Q)</t>
  </si>
  <si>
    <t>+ 20% insalubridade</t>
  </si>
  <si>
    <t>Encarregado de 16 a 35 empregados (Cl. 3ª C)</t>
  </si>
  <si>
    <t>Copeira (Cl. 3ª P)</t>
  </si>
  <si>
    <t xml:space="preserve">Valor da diária do carregador </t>
  </si>
  <si>
    <t>Valor baseado em Pesquisa de Preços anexa ao Processo</t>
  </si>
  <si>
    <t>módulo 2</t>
  </si>
  <si>
    <t>Módulo 2.3</t>
  </si>
  <si>
    <t>custo empregado</t>
  </si>
  <si>
    <t>custo da empresa</t>
  </si>
  <si>
    <t>Módulo 2.3 - Porto União</t>
  </si>
  <si>
    <t>Auxílio alimentação 44h  ( Cl.12ª)</t>
  </si>
  <si>
    <t>Auxílio alimentação 44h  ( Cl.13ª)</t>
  </si>
  <si>
    <t>Auxílio alimentação 30h  ( Cl.12ª)</t>
  </si>
  <si>
    <t>Auxílio alimentação 30h  ( Cl.13ª)</t>
  </si>
  <si>
    <t>Auxílio transporte  ( Cl.13ª)</t>
  </si>
  <si>
    <t>Auxílio transporte  ( Cl.14ª)</t>
  </si>
  <si>
    <t>Prêmio Assiduidade  ( Cl.11º)</t>
  </si>
  <si>
    <t>Assistência ao Trabalhador  ( Cl.16º)</t>
  </si>
  <si>
    <t>Assistência ao Trabalhador  ( Cl.17º)</t>
  </si>
  <si>
    <t>Cesta básica  ( Cl.12º) 44h</t>
  </si>
  <si>
    <t>Cesta básica  ( Cl.12º) 30h</t>
  </si>
  <si>
    <t>Módulo 3</t>
  </si>
  <si>
    <t>3.1 -A - Aviso Prévio Indenizado:  Fórmula do Percentual: 1/12 x 5% = 0,42%; Fórmula: Total da Remuneração x 0,42%</t>
  </si>
  <si>
    <t>→ Proporção estimada dos empregados demitidos com Aviso Prévio Indenizado, no primeiro período de 12 meses, durante a vigência do contrato: 5%.</t>
  </si>
  <si>
    <t>C - Multa do FGTS sobre Aviso Prévio Indenizado -</t>
  </si>
  <si>
    <t>(Considerando que a multa do FGTS  incide uma única vez sobre a totalidade dos meses de contrato, independentemente da espécie de Aviso Prévio  - trabalhado ou indenizado -,  zeramos essa rubrica e aportamos na sua totalidade na alínea “f” deste mesmo módulo.)</t>
  </si>
  <si>
    <t>D - Aviso Prévio Trabalhado: Fórmula do Percentual: 1 / 30 dias x 7 dias / 12 meses = 1,94%; Fórmula: Total da Remuneração x 1,</t>
  </si>
  <si>
    <t>→ Foi considerado que 100% dos empregados seriam demitidos com Aviso Prévio Trabalhado ao final do contrato.</t>
  </si>
  <si>
    <t>(Esta parcela e seus reflexos  deverão ser reduzidos após o primeiro ano da contratação para o percentual máximo de 0,194% e, 0,072%, respectivamente: Acórdão 1.186/2017-P).</t>
  </si>
  <si>
    <t>OBS: Nas prorrogações deverá constar da planilha de custos somente a previsão da extensão do aviso prévio, consoante disposto na Lei nº 12.506/2011, de 03 dias a mais por ano trabalhado, até o limite máximo de 42 dias, haja vista que os contratos poderão ser prorrogados até 60 meses.</t>
  </si>
  <si>
    <t>F - Multa FGTS - Fórmula do Percentual: Alíquota do FGTS (8%) x Multa do FGTS (40%) x 90% x (1 + 1/12 + 1/12 + 1/3 x 1/12) = 3,44% ; Fórmula: (Total da Remuneração) x 3,44%</t>
  </si>
  <si>
    <t>→ Foi considerado que 10% dos empregados pedem as contas.</t>
  </si>
  <si>
    <t>Módulo 4</t>
  </si>
  <si>
    <t>4.1 - Substituto nas Ausências Legais</t>
  </si>
  <si>
    <t>A - Substituto na cobertura de Férias</t>
  </si>
  <si>
    <t>Provisão para as despesas com o pagamento do substituto do empregado residente, quando este se ausentar em razões de suas férias - Fórmula do Percentual: 1/12 = 8,33% ; Fórmula: (MÓDULO 1 + 2 + 3) x 8,33%</t>
  </si>
  <si>
    <t>B – Subs. cobertura de Ausências Legais</t>
  </si>
  <si>
    <t>Provisão para cobertura das despesas eventuais com outras faltas legais (justificadas ou abonadas por lei) - Fórmula do Percentual: Média de ausências por ano * (4,874) / dias do mês (30) / doze meses = 1,3538%;    Fórmula: (MÓDULO 1 + 2 + 3) x 1,3538%</t>
  </si>
  <si>
    <t>Ausência justificada</t>
  </si>
  <si>
    <t>Afastamento por doença</t>
  </si>
  <si>
    <t>* Fonte: Caderno técnico de Limpeza 2019 - Paraná - SEGES/ME</t>
  </si>
  <si>
    <t>Consulta médica filho</t>
  </si>
  <si>
    <t>Óbitos na família</t>
  </si>
  <si>
    <t>Casamento</t>
  </si>
  <si>
    <t>Doação de sangue</t>
  </si>
  <si>
    <t>Testemunho</t>
  </si>
  <si>
    <t>Consulta pré-natal</t>
  </si>
  <si>
    <t>TOTAL</t>
  </si>
  <si>
    <t>C - Subst. cobertura de Licença Parternidade</t>
  </si>
  <si>
    <t>Fórmula do Percentual: 5 dias de licença (5 / 30) / 12 meses x percentual estatístico* x percentual de empregados do sexo masculino** ;    Fórmula: (MÓDULO 1 + 2 + 3) x 0,02%</t>
  </si>
  <si>
    <t xml:space="preserve">*Expectativa anual de nascimento de filhos dos trabalhadores (IBGE – Manual de Preenchimento da Planilha de Custos): </t>
  </si>
  <si>
    <t>**Percentual de Homens: Limpeza 51,67%</t>
  </si>
  <si>
    <t>D - Subst.  cobertura de Ausências por acidente de trabalho</t>
  </si>
  <si>
    <t>Lei  8.213/91 obriga o empregador a assumir o ônus financeiro pelo prazo de 15 dias, no caso de acidente de trabalho previsto no art. 131 da CLT. Fórmula do Percentual: %AT = {[(15 / 30) / 12] x (B91 concedidos / Total Trabalhadores}
x 100 =1,38 % ; Fórmula: (MÓDULO 1 + 2 + 3) x 1,38% . fórmula da rubrica: (Módulo 1 + Módulo 2 + Módulo 3) x 1,38%</t>
  </si>
  <si>
    <t>B91 (auxílio-doença acidentário) concedidos = Dados nacionais
extraídos do Observatório de Saúde e Segurança do Trabalho .
devendo ser atualizados pelas Equipes de Planejamento conforme
sua realidade. Em 2021 esse número foi de 153.300 trabalhadores.</t>
  </si>
  <si>
    <t>Total Trabalhadores = Dados nacionais extraídos do Anuário RAIS 2021. Em 2020 esse número foi de 46.236.176.</t>
  </si>
  <si>
    <t>A - Afastamento Maternidade</t>
  </si>
  <si>
    <t>Fórmula do Percentual: % AF = {[(180 / 30) / 12] x [taxa bruta de natalidade] x [estimativa de mulheres no respectivo serviço] x [percentual total de encargos sociais]} = 0,12%. Fórmula da rubrica: (Módulo 1 + Módulo 2 + Módulo 3) x 0,12%.</t>
  </si>
  <si>
    <t xml:space="preserve">*Percentual de Mulheres Limpeza </t>
  </si>
  <si>
    <t>**taxa bruta de natalidade 2022 (IBGE)</t>
  </si>
  <si>
    <t>Módulo 6</t>
  </si>
  <si>
    <t>A - Custos Indiretos</t>
  </si>
  <si>
    <t>B - Lucro</t>
  </si>
  <si>
    <t>Vale Transporte e ISS</t>
  </si>
  <si>
    <t>Unidade Orgânica GEX Chapecó</t>
  </si>
  <si>
    <t>ISS</t>
  </si>
  <si>
    <t>VT</t>
  </si>
  <si>
    <t>Serventes</t>
  </si>
  <si>
    <t>*Serventes Optantes</t>
  </si>
  <si>
    <t>VT*Servente</t>
  </si>
  <si>
    <t>Unidade Orgânica GEX Criciúma</t>
  </si>
  <si>
    <t>GERÊNCIA EXECUTIVA CHAPECÓ</t>
  </si>
  <si>
    <t>GERÊNCIA EXECUTIVA CRICIÚMA</t>
  </si>
  <si>
    <t>APS CAÇADOR</t>
  </si>
  <si>
    <t>APS ARARANGUÁ</t>
  </si>
  <si>
    <t>APS CAMPOS NOVOS</t>
  </si>
  <si>
    <t>APS BRAÇO DO NORTE</t>
  </si>
  <si>
    <t>APS CAPINZAL</t>
  </si>
  <si>
    <t>APS CAPIVARI DE BAIXO</t>
  </si>
  <si>
    <t>APS CHAPECÓ</t>
  </si>
  <si>
    <t>CEDOC Prev</t>
  </si>
  <si>
    <t>APS CONCÓRDIA</t>
  </si>
  <si>
    <t>APS CRICIÚMA</t>
  </si>
  <si>
    <t>APS DIONÍSIO CERQUEIRA</t>
  </si>
  <si>
    <t>APS FORQUILHINHA</t>
  </si>
  <si>
    <t>APS FRAIBURGO</t>
  </si>
  <si>
    <t>APS IÇARA</t>
  </si>
  <si>
    <t>APS JOAÇABA</t>
  </si>
  <si>
    <t>APS LAGUNA</t>
  </si>
  <si>
    <t>APS MARAVILHA/SC</t>
  </si>
  <si>
    <t>APS LAURO MÜLLER</t>
  </si>
  <si>
    <t>APS PINHALZINHO/SC</t>
  </si>
  <si>
    <t>APS ORLEANS</t>
  </si>
  <si>
    <t>APS PORTO UNIÃO</t>
  </si>
  <si>
    <t>APS SOMBRIO</t>
  </si>
  <si>
    <t>APS SÃO LOURENÇO DO OESTE</t>
  </si>
  <si>
    <t>APS TUBARÃO</t>
  </si>
  <si>
    <t>APS SÃO MIGUEL D OESTE</t>
  </si>
  <si>
    <t>APS URUSSANGA</t>
  </si>
  <si>
    <t>APS VIDEIRA</t>
  </si>
  <si>
    <t>Média Simples VT</t>
  </si>
  <si>
    <t>APS XANXERÊ</t>
  </si>
  <si>
    <t>Média Ponderada VT</t>
  </si>
  <si>
    <t>APS XAXIM</t>
  </si>
  <si>
    <t>* Serventes Optantes: No decorrer do contrato o quantitativo será ajustado conforme opção do terceirizado</t>
  </si>
  <si>
    <t xml:space="preserve">Unidade Orgânica Superintendencia </t>
  </si>
  <si>
    <t>Superintendência Regional Sul - SRSUL em Florianópolis/SC</t>
  </si>
  <si>
    <t>MATERIAIS</t>
  </si>
  <si>
    <t>Formalização da pesquisa de preços</t>
  </si>
  <si>
    <t>DISCRIMINAÇÃO</t>
  </si>
  <si>
    <t>UNIDADE</t>
  </si>
  <si>
    <t>QUANTIDADE DEFINIDA POR SERVENTE</t>
  </si>
  <si>
    <t>CUSTO MÉDIO (R$)</t>
  </si>
  <si>
    <t>CUSTO MENSAL MATERIAIS POR SERVENTE (R$)</t>
  </si>
  <si>
    <t>USO(*)</t>
  </si>
  <si>
    <t>Art. 3º A pesquisa de preços será materializada em documento que conterá, no mínimo:</t>
  </si>
  <si>
    <t>Agua Sanitária</t>
  </si>
  <si>
    <t>5 litros</t>
  </si>
  <si>
    <t>II,III</t>
  </si>
  <si>
    <t>II - caracterização das fontes consultadas;</t>
  </si>
  <si>
    <t>Álcool Gel 70%</t>
  </si>
  <si>
    <t>500 ml</t>
  </si>
  <si>
    <t>IX</t>
  </si>
  <si>
    <t>III - série de preços coletados;</t>
  </si>
  <si>
    <t>Álcool Liquido 70%</t>
  </si>
  <si>
    <t>litro</t>
  </si>
  <si>
    <t>V - justificativas para a metodologia utilizada, em especial para a desconsideração de valores inexequíveis, inconsistentes e excessivamente elevados, se aplicável.</t>
  </si>
  <si>
    <t>Aromatizador/Desodorizador de ambiente Aerosol/Spray</t>
  </si>
  <si>
    <t>Unidade/360ml</t>
  </si>
  <si>
    <t>II</t>
  </si>
  <si>
    <t>Cera Líquida</t>
  </si>
  <si>
    <t>I, X</t>
  </si>
  <si>
    <t>Desincrustante limpeza pesada piso</t>
  </si>
  <si>
    <t>I, II, VII</t>
  </si>
  <si>
    <t>Desinfetante de uso geral/banheiro</t>
  </si>
  <si>
    <t>II, X</t>
  </si>
  <si>
    <t>Detergente liquido neutro</t>
  </si>
  <si>
    <t>X</t>
  </si>
  <si>
    <t>Detergente para louça</t>
  </si>
  <si>
    <t>Detergente/Limpador Multiuso para fórmicas, paredes e mesas</t>
  </si>
  <si>
    <t>Estopa/500g</t>
  </si>
  <si>
    <t>I, II, X</t>
  </si>
  <si>
    <t>Fibra de limpeza pesada, 230mmx150mm</t>
  </si>
  <si>
    <t>I</t>
  </si>
  <si>
    <t>Esponja dupla face, 110mmx75mmx20mm</t>
  </si>
  <si>
    <t>Esponja de aço fina uso doméstico</t>
  </si>
  <si>
    <t>PC 8Un</t>
  </si>
  <si>
    <t>Flanela de algodão 40cm x 60cm</t>
  </si>
  <si>
    <t>II,, III, XI,X</t>
  </si>
  <si>
    <t>Inseticida aerosol 300ml</t>
  </si>
  <si>
    <t>I, II,X</t>
  </si>
  <si>
    <t>Limpa Vidro líquido</t>
  </si>
  <si>
    <t>500ml</t>
  </si>
  <si>
    <t>IV</t>
  </si>
  <si>
    <t>Lustra Móveis líquido</t>
  </si>
  <si>
    <t>200 ml</t>
  </si>
  <si>
    <t>Luva borracha para limpeza (tamanho p/m/g)</t>
  </si>
  <si>
    <t>Par</t>
  </si>
  <si>
    <t>Pano para limpeza algodão alvejado 70 x 45 cm ( 120g)</t>
  </si>
  <si>
    <t>Papel higiênico 1ª qual,  branca, fl. dupla 30m x 10cm ( farto 64un)</t>
  </si>
  <si>
    <t>Fardo 64un</t>
  </si>
  <si>
    <t>Papel Higiênico Rolão com 300 metros x 10 cm (BRANCO, MACIO)</t>
  </si>
  <si>
    <t>Rolão ( fardo 8un)</t>
  </si>
  <si>
    <t>Papel Toalha interfolhada, cor branca, 21cmx22cm PC com 1000 fls</t>
  </si>
  <si>
    <t>Pacote</t>
  </si>
  <si>
    <t>Pastilha Sanitária com suporte</t>
  </si>
  <si>
    <t>pacote 25g</t>
  </si>
  <si>
    <t>Sabão em Barra neutro 200g</t>
  </si>
  <si>
    <t>Sabão em pó</t>
  </si>
  <si>
    <t>Kg</t>
  </si>
  <si>
    <t>Sabonete Líquido neutro, 1ª qualidade</t>
  </si>
  <si>
    <t>Sapólio cremoso 300ml</t>
  </si>
  <si>
    <t>II,X</t>
  </si>
  <si>
    <t>Saco para Lixo reforçado 40L</t>
  </si>
  <si>
    <t>pcte 100 un</t>
  </si>
  <si>
    <t>I,II,V</t>
  </si>
  <si>
    <t>Saco para Lixo reforçado 60L</t>
  </si>
  <si>
    <t>Saco para Lixo reforçado 100L</t>
  </si>
  <si>
    <t>UTENSÍLIOS</t>
  </si>
  <si>
    <t>QUANTIDADE DEFINIDA POR SERVENTE (ANUAL)</t>
  </si>
  <si>
    <t>CUSTO MENSAL UTENSÍLIOS POR SERVENTE</t>
  </si>
  <si>
    <t>Balde de plástico 10L a 20L</t>
  </si>
  <si>
    <t>Desentupidor de Pia</t>
  </si>
  <si>
    <t>Desentupidor de Vaso Sanitário</t>
  </si>
  <si>
    <t>Disco Branco para Enceradeira</t>
  </si>
  <si>
    <t>Escova sanitária com suporte</t>
  </si>
  <si>
    <t>Escova para Enceradeira</t>
  </si>
  <si>
    <t>Escova de Nylon cerdas duras</t>
  </si>
  <si>
    <t>Espanador de pó micrifibras/pena cabo 40 a 60 cm</t>
  </si>
  <si>
    <t>Mop pó/seco</t>
  </si>
  <si>
    <t>Mop Úmido</t>
  </si>
  <si>
    <t>Mop Úmido Refil</t>
  </si>
  <si>
    <t>Pá plastido p/ coleta de lixo,  cabo longo 80 cm</t>
  </si>
  <si>
    <t>Rodo espuma com cabo comprido, 40 a 60 cm</t>
  </si>
  <si>
    <t>Rodo borracha dupla, cabo comprido, 40 a 60 cm</t>
  </si>
  <si>
    <t>Saco descartável para aspirador de pó</t>
  </si>
  <si>
    <t>Kit 3un</t>
  </si>
  <si>
    <t>Suporte limpa tudo, c/ rosca, articulado,  cabo</t>
  </si>
  <si>
    <t>I,II,V,X</t>
  </si>
  <si>
    <t>Vassoura de Gari</t>
  </si>
  <si>
    <t>I,X</t>
  </si>
  <si>
    <t>Vassoura de Nylon</t>
  </si>
  <si>
    <t>I,IIV,VII,X</t>
  </si>
  <si>
    <t>Vassoura de palha cabo comprido</t>
  </si>
  <si>
    <t>CUSTO UTENSÍLIO MENSAL POR SERVENTE</t>
  </si>
  <si>
    <t>CUSTO TOTAL DE MATERIAIS + UTENSÍLIOS POR SERVENTE</t>
  </si>
  <si>
    <t>MATERIAIS/UTENSÍLIOS PARA COPEIRA</t>
  </si>
  <si>
    <t>QUANTIDADE DEFINIDA POR COPEIRA (MENSAL)</t>
  </si>
  <si>
    <t>CUSTO MENSAL MATERIAIS (R$)</t>
  </si>
  <si>
    <t xml:space="preserve">Coador de café para cafeiteira industrial </t>
  </si>
  <si>
    <t>Guardanapo de papel branco, folha dupla, extra macio</t>
  </si>
  <si>
    <t>XI</t>
  </si>
  <si>
    <t>Pano para limpeza do chão algodão alvejado 70 x 45 cm ( 120g)</t>
  </si>
  <si>
    <t>unidade</t>
  </si>
  <si>
    <t>Pano de prato algodão alvejado 40cm x 70cm</t>
  </si>
  <si>
    <t>V</t>
  </si>
  <si>
    <t>QUANTIDADE DEFINIDA (anual)</t>
  </si>
  <si>
    <t xml:space="preserve">CUSTO MENSAL MATERIAIS (R$) </t>
  </si>
  <si>
    <t>Bule Inox Para Café Ou Chá, capacidade 1 Litro</t>
  </si>
  <si>
    <t>Garrafa térmica Inox capacidade 1,5 a 2 Litros</t>
  </si>
  <si>
    <t>VALOR POR POSTO COPEIRA</t>
  </si>
  <si>
    <t>As áreas destinadas ao consumo dos produtos solicitados estão assim distribuídas:</t>
  </si>
  <si>
    <t>I. Para uso em áreas de circulação</t>
  </si>
  <si>
    <t>II. Para uso em banheiros e cozinha</t>
  </si>
  <si>
    <t>III. Para uso nos protetores de acrílicos</t>
  </si>
  <si>
    <t>IV. Para uso em áreas envidraçadas e tampos de mesa</t>
  </si>
  <si>
    <t>V. Para uso nas salas</t>
  </si>
  <si>
    <t>VI. Para brilho em superfícies de Inox</t>
  </si>
  <si>
    <t>VII. Para limpeza de pisos e paredes de pedra</t>
  </si>
  <si>
    <t>VIII. Para limpeza dos microcomputadores</t>
  </si>
  <si>
    <t>XI. Higienização e desinfecção das mãos e superfícies de mobiliários e equipamentos,</t>
  </si>
  <si>
    <t>X. Diversos</t>
  </si>
  <si>
    <t>EQUIPAMENTOS SERVENTES</t>
  </si>
  <si>
    <t>QUANTIDADE DEFINIDA (1 por Unidade) GEXCHA</t>
  </si>
  <si>
    <t>QUANTIDADE DEFINIDA (1 por Unidade) GEXCRI</t>
  </si>
  <si>
    <t>CUSTO MENSAL EQUIPAMENTOS (R$) - GEXCHA</t>
  </si>
  <si>
    <t>CUSTO MENSAL EQUIPAMENTOS (R$) - GEXCRI</t>
  </si>
  <si>
    <t>Aspirador de Pó</t>
  </si>
  <si>
    <t>Cabo Extensor para Limpeza (5 metros)</t>
  </si>
  <si>
    <t>Carro funcional c/ bolsa, metal/plástico, 3 prat.</t>
  </si>
  <si>
    <t>Enceradeira industrial DC 350 ( 60 meses)</t>
  </si>
  <si>
    <t>Escada domés.  Alum. Degraus 4 a 6, Antiderrap</t>
  </si>
  <si>
    <t>Extensão elétrica de 15mt</t>
  </si>
  <si>
    <t xml:space="preserve">Lavadora de alta pressão mínimo 1.500 LB  </t>
  </si>
  <si>
    <t>Mangueira de jardim 20m, c/ esguicho/engate</t>
  </si>
  <si>
    <t>Placa sinalizadora (Piso Molhado)</t>
  </si>
  <si>
    <t>Rastelo/ancinho de Jardim ( APS com areas verdes)</t>
  </si>
  <si>
    <t>Relógio de Ponto Eletrônico</t>
  </si>
  <si>
    <t>TOTAL GERAL ( 60 MESES)</t>
  </si>
  <si>
    <t>TOTAL ANUAL DE EQUIPAMENTOS  - Depreciação Anual conforme tabela da RFB -</t>
  </si>
  <si>
    <t>VALOR MENSAL POR SERVENTE</t>
  </si>
  <si>
    <t>EQUIPAMENTO COPEIRA</t>
  </si>
  <si>
    <t>Cafeteira Elétrica industrial, Material: Aço Inoxidável, Capacidade mínima: 8 L, Tensão: 220 V, Medidas Aproximadas: 29cm X 36cm X 74cm, Potência: 1.300</t>
  </si>
  <si>
    <t>UNIFORMES ( CCT Cl.40ª)</t>
  </si>
  <si>
    <t xml:space="preserve">QUANTIDADE DEFINIDA (anual) </t>
  </si>
  <si>
    <t>CUSTO MÉDIO</t>
  </si>
  <si>
    <t>CUSTO MENSAL UNIFORMES</t>
  </si>
  <si>
    <t>SERVENTES</t>
  </si>
  <si>
    <t>Bata ( avental) pano</t>
  </si>
  <si>
    <t>Bota de borracha</t>
  </si>
  <si>
    <t>Calça</t>
  </si>
  <si>
    <t>Camiseta</t>
  </si>
  <si>
    <t>Crachá, protetor, jacaré, cordão e regulador</t>
  </si>
  <si>
    <t xml:space="preserve">Sapato segurança </t>
  </si>
  <si>
    <t>TOTAL GERAL MENSAL POR SERVENTE</t>
  </si>
  <si>
    <t>ENCARREGADAS</t>
  </si>
  <si>
    <t xml:space="preserve">Calça Social </t>
  </si>
  <si>
    <t>Camisa social  manga curta/longa</t>
  </si>
  <si>
    <t>Crachá, protetor, jacaré, cordão, regulador</t>
  </si>
  <si>
    <t>Sapato Social</t>
  </si>
  <si>
    <t>TOTAL GERAL ENCARREGADA</t>
  </si>
  <si>
    <t>COPEIRA</t>
  </si>
  <si>
    <t>Avental</t>
  </si>
  <si>
    <t xml:space="preserve">Calça </t>
  </si>
  <si>
    <t>Jaleco copeira</t>
  </si>
  <si>
    <t>Sapato uniforme</t>
  </si>
  <si>
    <t>Touca de pano copeira</t>
  </si>
  <si>
    <t>TOTAL GERAL COPEIRA</t>
  </si>
  <si>
    <t>EPIs</t>
  </si>
  <si>
    <t>QUANTIDADE DEFINIDA MENSAL (Serventes 20 ou 30h)</t>
  </si>
  <si>
    <t>QUANTIDADE DEFINIDA MENSAL (Serventes 40 ou 44h)</t>
  </si>
  <si>
    <t>CUSTO MENSAL DE EPIS (Servente 20 ou 30h)</t>
  </si>
  <si>
    <t>CUSTO MENSAL DE EPIS (Servente 40 ou 44h)</t>
  </si>
  <si>
    <t>EPIs USO GERAL</t>
  </si>
  <si>
    <t>Avental impermeável de pvc</t>
  </si>
  <si>
    <t>Luva proteção de raspa de couro, cano curto</t>
  </si>
  <si>
    <t>Máscara descartável</t>
  </si>
  <si>
    <t>Óculos de proteção lente transparente</t>
  </si>
  <si>
    <t xml:space="preserve">QUANTIDADE DEFINIDA MENSAL </t>
  </si>
  <si>
    <t xml:space="preserve">CUSTO MENSAL DE EPIS </t>
  </si>
  <si>
    <t>EPIs COPEIRA</t>
  </si>
  <si>
    <t>Luvas descartáveis (100un) (50 pares)</t>
  </si>
  <si>
    <t>PLANO DE TELEFONE  ENCARREGADA (O)</t>
  </si>
  <si>
    <t>Crédito celular encarregada</t>
  </si>
  <si>
    <t>RESUMO DA PROPOSTA - GEX CHAPECÓ E GEX CRICIÚMA - SRSUL</t>
  </si>
  <si>
    <t>ÁREA INTERNA</t>
  </si>
  <si>
    <t>ÁREA EXTERNA</t>
  </si>
  <si>
    <t>ESQUADRIAS</t>
  </si>
  <si>
    <t>ITEM 1</t>
  </si>
  <si>
    <t>ITEM 2</t>
  </si>
  <si>
    <t>ITEM 3</t>
  </si>
  <si>
    <t>Seq.</t>
  </si>
  <si>
    <t>Unidade Orgânica</t>
  </si>
  <si>
    <t>ISS %</t>
  </si>
  <si>
    <r>
      <rPr>
        <b/>
        <sz val="9"/>
        <color rgb="FF000000"/>
        <rFont val="Calibri"/>
        <family val="2"/>
        <charset val="1"/>
      </rPr>
      <t>AI-1:</t>
    </r>
    <r>
      <rPr>
        <sz val="9"/>
        <color rgb="FF000000"/>
        <rFont val="Calibri"/>
        <family val="2"/>
        <charset val="1"/>
      </rPr>
      <t xml:space="preserve"> 
Pisos frios</t>
    </r>
  </si>
  <si>
    <r>
      <rPr>
        <b/>
        <sz val="9"/>
        <color rgb="FF000000"/>
        <rFont val="Calibri"/>
        <family val="2"/>
        <charset val="1"/>
      </rPr>
      <t>AI-2:</t>
    </r>
    <r>
      <rPr>
        <sz val="9"/>
        <color rgb="FF000000"/>
        <rFont val="Calibri"/>
        <family val="2"/>
        <charset val="1"/>
      </rPr>
      <t xml:space="preserve"> 
Almoxarifado, Galpões, arquivos</t>
    </r>
  </si>
  <si>
    <r>
      <rPr>
        <b/>
        <sz val="9"/>
        <color rgb="FF000000"/>
        <rFont val="Calibri"/>
        <family val="2"/>
        <charset val="1"/>
      </rPr>
      <t>AI-3:</t>
    </r>
    <r>
      <rPr>
        <sz val="9"/>
        <color rgb="FF000000"/>
        <rFont val="Calibri"/>
        <family val="2"/>
        <charset val="1"/>
      </rPr>
      <t xml:space="preserve"> 
Espaços Livres, saguão, hall, salão</t>
    </r>
  </si>
  <si>
    <r>
      <rPr>
        <b/>
        <sz val="9"/>
        <color rgb="FF000000"/>
        <rFont val="Calibri"/>
        <family val="2"/>
        <charset val="1"/>
      </rPr>
      <t>AI-4:</t>
    </r>
    <r>
      <rPr>
        <sz val="9"/>
        <color rgb="FF000000"/>
        <rFont val="Calibri"/>
        <family val="2"/>
        <charset val="1"/>
      </rPr>
      <t xml:space="preserve"> 
Banheiros</t>
    </r>
  </si>
  <si>
    <r>
      <rPr>
        <b/>
        <sz val="9"/>
        <color rgb="FF000000"/>
        <rFont val="Calibri"/>
        <family val="2"/>
        <charset val="1"/>
      </rPr>
      <t>AE-1:</t>
    </r>
    <r>
      <rPr>
        <sz val="9"/>
        <color rgb="FF000000"/>
        <rFont val="Calibri"/>
        <family val="2"/>
        <charset val="1"/>
      </rPr>
      <t xml:space="preserve"> 
Pisos adjacentes às edificações</t>
    </r>
  </si>
  <si>
    <t>AE-2: 
 coleta de detritos em pátios e áreas verdes com frequência diária</t>
  </si>
  <si>
    <r>
      <rPr>
        <b/>
        <sz val="9"/>
        <color rgb="FF000000"/>
        <rFont val="Calibri"/>
        <family val="2"/>
        <charset val="1"/>
      </rPr>
      <t xml:space="preserve">AE-3:
</t>
    </r>
    <r>
      <rPr>
        <sz val="9"/>
        <color rgb="FF000000"/>
        <rFont val="Calibri"/>
        <family val="2"/>
        <charset val="1"/>
      </rPr>
      <t>Arruamento, passeios</t>
    </r>
  </si>
  <si>
    <r>
      <rPr>
        <b/>
        <sz val="10"/>
        <color rgb="FF000000"/>
        <rFont val="Calibri"/>
        <family val="2"/>
        <charset val="1"/>
      </rPr>
      <t>EER:</t>
    </r>
    <r>
      <rPr>
        <sz val="10"/>
        <color rgb="FF000000"/>
        <rFont val="Calibri"/>
        <family val="2"/>
        <charset val="1"/>
      </rPr>
      <t xml:space="preserve"> 
Face Externa </t>
    </r>
    <r>
      <rPr>
        <b/>
        <sz val="10"/>
        <color rgb="FF000000"/>
        <rFont val="Arial"/>
        <family val="2"/>
        <charset val="1"/>
      </rPr>
      <t>COM</t>
    </r>
    <r>
      <rPr>
        <sz val="10"/>
        <color rgb="FF000000"/>
        <rFont val="Arial"/>
        <family val="2"/>
        <charset val="1"/>
      </rPr>
      <t xml:space="preserve"> exposição a risco </t>
    </r>
  </si>
  <si>
    <r>
      <rPr>
        <b/>
        <sz val="10"/>
        <color rgb="FF000000"/>
        <rFont val="Calibri"/>
        <family val="2"/>
        <charset val="1"/>
      </rPr>
      <t>EE:</t>
    </r>
    <r>
      <rPr>
        <sz val="10"/>
        <color rgb="FF000000"/>
        <rFont val="Calibri"/>
        <family val="2"/>
        <charset val="1"/>
      </rPr>
      <t xml:space="preserve"> 
Face Externa </t>
    </r>
    <r>
      <rPr>
        <b/>
        <sz val="10"/>
        <color rgb="FF000000"/>
        <rFont val="Arial"/>
        <family val="2"/>
        <charset val="1"/>
      </rPr>
      <t>SEM</t>
    </r>
    <r>
      <rPr>
        <sz val="10"/>
        <color rgb="FF000000"/>
        <rFont val="Arial"/>
        <family val="2"/>
        <charset val="1"/>
      </rPr>
      <t xml:space="preserve"> exposição a risco</t>
    </r>
  </si>
  <si>
    <r>
      <rPr>
        <b/>
        <sz val="9"/>
        <color rgb="FF000000"/>
        <rFont val="Calibri"/>
        <family val="2"/>
        <charset val="1"/>
      </rPr>
      <t>EI:</t>
    </r>
    <r>
      <rPr>
        <sz val="9"/>
        <color rgb="FF000000"/>
        <rFont val="Calibri"/>
        <family val="2"/>
        <charset val="1"/>
      </rPr>
      <t xml:space="preserve"> 
Face Interna</t>
    </r>
  </si>
  <si>
    <t>Valor mensal                                   Limpeza odinária</t>
  </si>
  <si>
    <t>Valor limite mensal - Horas eventuais Limp Ordinária</t>
  </si>
  <si>
    <t>Valor mensal                Diárias carregadores</t>
  </si>
  <si>
    <t>Valor mensal 1 (um) posto Copeira</t>
  </si>
  <si>
    <t>Área</t>
  </si>
  <si>
    <t>Preço m²</t>
  </si>
  <si>
    <t>R$</t>
  </si>
  <si>
    <t>GRUPO 1</t>
  </si>
  <si>
    <t>Rua Condá, 600-D, Bairro Santa Maria, Cep 89812-200 – Chapecó/SC</t>
  </si>
  <si>
    <t>Rua Campos Novos, 211, Centro Cep 89500-000 – Caçador/SC</t>
  </si>
  <si>
    <t>Rua São João Batista, 613, Centro - Cep 89620-000 – Campos Novos/SC</t>
  </si>
  <si>
    <t>Rua Ernesto Hachmann, 435 – Centro - Cep 89665-000 – Capinzal/SC</t>
  </si>
  <si>
    <t>Rua Rui Barbosa, 42-D, Centro, Cep 89801-040 – Chapecó/SC</t>
  </si>
  <si>
    <t>Rua Independência, 221, Centro, Cep 89700-000 – Concórdia/SC</t>
  </si>
  <si>
    <t>Avenida Adelino Mangini, 313, Bairro: Centro, Cep: 89950000 – Dionísio Cerqueira/SC</t>
  </si>
  <si>
    <t>Rua Olavo Bilac, 196, Bairro São José ,  Cep: 89580-000-Fraiburgo/SC</t>
  </si>
  <si>
    <t>Rua Felipe Schimidt, 12, Centro - Cep 89600-000 - Joaçaba/SC</t>
  </si>
  <si>
    <t>APS MARAVILHA</t>
  </si>
  <si>
    <t>Rua Euclides Da Cunha, 11, Centro - Cep 89874-000 - Maravilha/SC</t>
  </si>
  <si>
    <t>APS PINHALZINHO</t>
  </si>
  <si>
    <t>Travessa Chapecó, 100, Centro - Cep 89870-000 - Pinhalzinho/SC</t>
  </si>
  <si>
    <t>Rua Quintino Bocaiuva, 423, Centro - Cep 89400-000 – Porto União/SC</t>
  </si>
  <si>
    <t>Rua Gilio Rezzieri, 650, Centro - Cep 89990-000 – São Lourenço do Oeste/SC</t>
  </si>
  <si>
    <t>Rua 15 De Novembro, 1460, Centro - Cep 89900-000 – São Miguel do Oeste/SC</t>
  </si>
  <si>
    <t>Rua Saul Brandalize, 201, Centro - Cep 89560-000 - Videira/SC</t>
  </si>
  <si>
    <t>Rua Marechal Bormann, 360, Centro - Cep 89820-000 - Xanxerê/SC</t>
  </si>
  <si>
    <t>Av. Júlio Lunardi, 1725, Bairro Guarany, Cep: 89.825-000 -Xaxin/SC</t>
  </si>
  <si>
    <t>Total Mensal GEX Chapecó</t>
  </si>
  <si>
    <t>ITEM 4</t>
  </si>
  <si>
    <t>ITEM 5</t>
  </si>
  <si>
    <t>ITEM 6</t>
  </si>
  <si>
    <t>ITEM 7</t>
  </si>
  <si>
    <t>GRUPO 2</t>
  </si>
  <si>
    <t>RUA SAO JOSÉ, 170 – CEP: 88.801-520 - CENTRO – CRICIÚMA/SC</t>
  </si>
  <si>
    <t>RUA CAETANO LUMMERTZ, 722 – CEP: 88.900-043 - CENTRO – ARARANGUÁ/SC</t>
  </si>
  <si>
    <t>AV. FELIPE SCHIMIDT, 1001 – CEP: 88.750-000 - CENTRO – BRAÇO DO NORTE/SC</t>
  </si>
  <si>
    <t>RUA ERNANI COTRIN, 335 – CEP: 88.745-000 -  CENTRO – CAPIVARI DE BAIXO/SC</t>
  </si>
  <si>
    <t>RODOVIA LEONARDO BIALECK, 995 – CEP: 88.812-860 -  LINHA BATISTA – CRICIÚMA/SC</t>
  </si>
  <si>
    <t>AVENIDA PROFESSOR EURICO BACK, S/N – CEP: 88.850-000 - CENTRO – FORQUILHINHA/SC</t>
  </si>
  <si>
    <t>TRV. PADRE BOLESLAU, 400 – ED. DEBORA – CEP: 88.820-000 - CENTRO – IÇARA/SC</t>
  </si>
  <si>
    <t>RUA RAULINO HORN, 140 – CEP: 88.790-000 - CENTRO -  LAGUNA/SC</t>
  </si>
  <si>
    <t>RUA HENRIQUE LAGE, S/N, CENTRO, CEP: 88.880-000, LAURO MULLER/SC</t>
  </si>
  <si>
    <t>RUA ALEXANDRE SANDRINI, 64 – CEP: 88.870-000 -  CENTRO – ORLEANS/SC</t>
  </si>
  <si>
    <t>RUA GENERINO TEIXEIRA DA ROSA, 283 – CEP: 88.750-000 - CENTRO – SOMBRIO/SC</t>
  </si>
  <si>
    <t>RUA SAO MANOEL, 40 – CEP: 88.701-120 -  CENTRO – TUBARÃO/SC</t>
  </si>
  <si>
    <t>RUA BARAO DO RIO BRANCO, 88 – CEP: 88.840-000 - CENTRO URUSSANGA/SC</t>
  </si>
  <si>
    <t>Total Mensal GEX Criciúma</t>
  </si>
  <si>
    <t>TOTAL GRUPO 1 (24 meses)</t>
  </si>
  <si>
    <t>TOTAL GRUPO 2 (24 meses)</t>
  </si>
  <si>
    <t>TOTAL MENSAL</t>
  </si>
  <si>
    <t>TOTAL 24 MESES</t>
  </si>
  <si>
    <t>ANEXO IV</t>
  </si>
  <si>
    <t>MODELO DE PROPOSTA E PLANILHA DE CUSTOS E FORMAÇÃO DE PREÇOS</t>
  </si>
  <si>
    <t>PROCESSO 35014.006902/2025-41</t>
  </si>
  <si>
    <t>Copeira  44h</t>
  </si>
  <si>
    <t>Salário Normativo da Categoria:</t>
  </si>
  <si>
    <t>Data base da Categoria:</t>
  </si>
  <si>
    <t>Convenção Coletiva:</t>
  </si>
  <si>
    <t>CBO/MTE:</t>
  </si>
  <si>
    <t>5134-25</t>
  </si>
  <si>
    <t>CUSTOS</t>
  </si>
  <si>
    <t>Percentuais e Valores de Referência</t>
  </si>
  <si>
    <t>Copeira 44h</t>
  </si>
  <si>
    <t>MÓDULO 1: COMPOSIÇÃO DA REMUNERAÇÃO</t>
  </si>
  <si>
    <t>1 - Composição da Remuneração</t>
  </si>
  <si>
    <t>Percentuais</t>
  </si>
  <si>
    <t>Valor (R$)</t>
  </si>
  <si>
    <t>A – Salário Base 44 horas</t>
  </si>
  <si>
    <t>B - Adicional de Insalubridade</t>
  </si>
  <si>
    <t>D - Adicional Noturno</t>
  </si>
  <si>
    <t>E - Adicional de Hora Noturna Reduzida</t>
  </si>
  <si>
    <t>F - Adicional de Hora Extra no Feriado Trabalhado</t>
  </si>
  <si>
    <t>E - Outros -Adicional de Periculosidade</t>
  </si>
  <si>
    <t>Total</t>
  </si>
  <si>
    <t>MÓDULO 2: ENCARGOS E BENEFÍCIOS ANUAIS, MENSAIS E DIÁRIOS</t>
  </si>
  <si>
    <t>2.1 - 13º Salário, Férias e Adicional de Férias</t>
  </si>
  <si>
    <t>A - 13º salário</t>
  </si>
  <si>
    <t>B - Adicional de Férias</t>
  </si>
  <si>
    <t>2.2 - Encargos Previdenciários e FGTS</t>
  </si>
  <si>
    <t>2.2.1 - GPS</t>
  </si>
  <si>
    <t>A - INSS</t>
  </si>
  <si>
    <t>B - Salário Educação</t>
  </si>
  <si>
    <t>C - SAT</t>
  </si>
  <si>
    <t>D - SESI ou SESC</t>
  </si>
  <si>
    <t>E - SENAI ou SENAC</t>
  </si>
  <si>
    <t>F - SEBRAE</t>
  </si>
  <si>
    <t>G - INCRA</t>
  </si>
  <si>
    <t>F - FGTS</t>
  </si>
  <si>
    <t>2.3 - Benefícios Mensais e Diários</t>
  </si>
  <si>
    <t>Valores</t>
  </si>
  <si>
    <t>A - Transporte</t>
  </si>
  <si>
    <t>B - Auxílio-Refeição/Alimentação ( COM DESCONTO DE 1%)</t>
  </si>
  <si>
    <t>C - Cesta Básica</t>
  </si>
  <si>
    <t>D - Assistência ao Trabalhador (Cláusula 16º)</t>
  </si>
  <si>
    <t>E - Prêmio Assiduidade (Cláusula 11º)</t>
  </si>
  <si>
    <t>F - Outros (especificar)</t>
  </si>
  <si>
    <t>2 - ENCARGOS E BENEFÍCIOS ANUAIS, MENSAIS E DIÁRIOS</t>
  </si>
  <si>
    <t>2.2 - GPS, FGTS e outras contribuições</t>
  </si>
  <si>
    <t>MÓDULO 3: PROVISÃO PARA RESCISÃO</t>
  </si>
  <si>
    <t>3 - Provisão para Rescisão</t>
  </si>
  <si>
    <t>3.1 - Aviso Prévio Indenizado</t>
  </si>
  <si>
    <t>A - Aviso Prévio Indenizado</t>
  </si>
  <si>
    <t>B - Incidência do FGTS sobre Aviso Prévio Indenizado</t>
  </si>
  <si>
    <t>C - Multa do FGTS sobre Aviso Prévio Indenizado</t>
  </si>
  <si>
    <t>A - Aviso Prévio Trabalhado</t>
  </si>
  <si>
    <t>B - Incidência do submódulo 2.2 sobre o Aviso Prévio Trabalhado</t>
  </si>
  <si>
    <t>C - Multa do FGTS sobre Aviso Prévio Trabalhado</t>
  </si>
  <si>
    <t>MÓDULO 4: CUSTO DE REPOSIÇÃO DO PROFISSIONAL AUSENTE</t>
  </si>
  <si>
    <t>B – Substituto na cobertura de Ausências Legais</t>
  </si>
  <si>
    <t>C - Substituto na cobertura de Licença Paternidade</t>
  </si>
  <si>
    <t>D - Substituto na cobertura de Ausências por acidente de trabalho</t>
  </si>
  <si>
    <t>E - Outros</t>
  </si>
  <si>
    <t>Subtotal</t>
  </si>
  <si>
    <t>4.2 - Substituto na Intrajornada</t>
  </si>
  <si>
    <t>A - Substituto na cobertura de Intervalo para repouso ou alimentação</t>
  </si>
  <si>
    <t>4.3 - Afastamento Maternidade</t>
  </si>
  <si>
    <t>4 - Custo de Reposição do Profissional Ausente</t>
  </si>
  <si>
    <t>MÓDULO 5: INSUMOS DE MÃO DE OBRA</t>
  </si>
  <si>
    <t>5 - Insumos Diversos</t>
  </si>
  <si>
    <t>A - Uniformes</t>
  </si>
  <si>
    <t>B - Materiais e utensílios</t>
  </si>
  <si>
    <t>C - Equipamentos</t>
  </si>
  <si>
    <t>D - EPIs</t>
  </si>
  <si>
    <t>F -  Outros</t>
  </si>
  <si>
    <t>G - Outros</t>
  </si>
  <si>
    <t>MÓDULO 6: CUSTOS INDIRETOS, TRIBUTOS E LUCRO</t>
  </si>
  <si>
    <t>6 - Custos Indiretos, Tributos e Lucro</t>
  </si>
  <si>
    <t>C - Tributos  (ISS 2,00%)</t>
  </si>
  <si>
    <t>C.1 - Tributos Federais (PIS e COFINS)</t>
  </si>
  <si>
    <t>C.3 - Tributos Municipais (especificar)</t>
  </si>
  <si>
    <t>Total Tributos por ISS Municipal</t>
  </si>
  <si>
    <t>C.4 - Outros Tributos (especificar)</t>
  </si>
  <si>
    <t>QUADRO RESUMO DO CUSTO POR EMPREGADO</t>
  </si>
  <si>
    <t>Mão de obra vinculada à execução contratual (valor por empregado)</t>
  </si>
  <si>
    <t>A - Módulo 1 - Composição da Remuneração</t>
  </si>
  <si>
    <t>B - Módulo 2 - Encargos e Benefícios Anuais, Mensais e Diários</t>
  </si>
  <si>
    <t>C - Módulo 3 - Provisão para Rescisão</t>
  </si>
  <si>
    <t>D - Módulo 4 - Custos de Reposição do Profissional Ausente</t>
  </si>
  <si>
    <t>E - Módulo 5 - Insumos Diversos</t>
  </si>
  <si>
    <t>Subtotal (A + B + C + D + E)</t>
  </si>
  <si>
    <t>F - Módulo 6 - Custos Indiretos, Tributos e Lucro (ISS 2,5%)</t>
  </si>
  <si>
    <t>TOTAL POR EMPREGADO/MÊS com ISS de 2,5% ( 1 POSTO)</t>
  </si>
  <si>
    <r>
      <rPr>
        <b/>
        <sz val="9"/>
        <color rgb="FF000000"/>
        <rFont val="Calibri"/>
      </rPr>
      <t>AE-1:</t>
    </r>
    <r>
      <rPr>
        <sz val="9"/>
        <color rgb="FF000000"/>
        <rFont val="Calibri"/>
      </rPr>
      <t xml:space="preserve"> 
Pisos adjacentes às edificações</t>
    </r>
  </si>
  <si>
    <r>
      <rPr>
        <b/>
        <sz val="9"/>
        <color rgb="FF000000"/>
        <rFont val="Calibri"/>
      </rPr>
      <t>AE-2:</t>
    </r>
    <r>
      <rPr>
        <sz val="9"/>
        <color rgb="FF000000"/>
        <rFont val="Calibri"/>
      </rPr>
      <t xml:space="preserve"> Coleta de detritos, pátios e
Áreas verdes</t>
    </r>
  </si>
  <si>
    <t>Serventes por Unidade (Calculada)</t>
  </si>
  <si>
    <t>Qtde de serventes ajustada LIMPEZA ORDINÁRIA                      e carga horária</t>
  </si>
  <si>
    <t>Qtde horas eventuais Limpeza Ordinária/Mês</t>
  </si>
  <si>
    <t>Qtde Diárias carregadores/Mês</t>
  </si>
  <si>
    <t>30h</t>
  </si>
  <si>
    <t>44h</t>
  </si>
  <si>
    <t>h</t>
  </si>
  <si>
    <t>diarias</t>
  </si>
  <si>
    <t xml:space="preserve">                               -</t>
  </si>
  <si>
    <t>Total Geral</t>
  </si>
  <si>
    <t>Produtividade adotada</t>
  </si>
  <si>
    <t>total</t>
  </si>
  <si>
    <t>Número de Serventes</t>
  </si>
  <si>
    <t>fração</t>
  </si>
  <si>
    <t>(1/prod) serventes</t>
  </si>
  <si>
    <t>(1/prod) encarregado</t>
  </si>
  <si>
    <t>Limite de Produtividade IN 05/2017</t>
  </si>
  <si>
    <t>800 a 1200</t>
  </si>
  <si>
    <t>1500 a 2500</t>
  </si>
  <si>
    <t>1000 a 1500</t>
  </si>
  <si>
    <t>200 a 300</t>
  </si>
  <si>
    <t>1800 a 2700</t>
  </si>
  <si>
    <t>6000 a 9000</t>
  </si>
  <si>
    <t>130 a 160</t>
  </si>
  <si>
    <t>300 a 380</t>
  </si>
  <si>
    <t>SEMESTRAL</t>
  </si>
  <si>
    <t>Número de Encarregados</t>
  </si>
  <si>
    <t>=H68/</t>
  </si>
  <si>
    <t>Servente 44h</t>
  </si>
  <si>
    <t>Servente 30h</t>
  </si>
  <si>
    <t>Servente 44h limpeza de esquadrias com risco</t>
  </si>
  <si>
    <t>Encarregado 44h</t>
  </si>
  <si>
    <t xml:space="preserve">Servente 44h </t>
  </si>
  <si>
    <t>Encarregado limpeza 44h</t>
  </si>
  <si>
    <t>C - Ajuda de custo (equipes limpeza vidros)</t>
  </si>
  <si>
    <t>E - Esquadrias de risco - Materiais/ Equipamentos/EPIs ( conforme MPOG)</t>
  </si>
  <si>
    <t>F - Plano de telefone</t>
  </si>
  <si>
    <t>C - Tributos  (ISS 3,00%)</t>
  </si>
  <si>
    <t>C - Tributos  (ISS 4,00%)</t>
  </si>
  <si>
    <t>C - Tributos  (ISS 5,00%)</t>
  </si>
  <si>
    <t>x</t>
  </si>
  <si>
    <t>F - Módulo 6 - Custos Indiretos, Tributos e Lucro (ISS 2,00%)</t>
  </si>
  <si>
    <t>F - Módulo 6 - Custos Indiretos, Tributos e Lucro (ISS 3,00%)</t>
  </si>
  <si>
    <t>F - Módulo 6 - Custos Indiretos, Tributos e Lucro (ISS 4,00%)</t>
  </si>
  <si>
    <t>F - Módulo 6 - Custos Indiretos, Tributos e Lucro (ISS 5,00%)</t>
  </si>
  <si>
    <t>TOTAL POR EMPREGADO/MÊS com ISS de 2%</t>
  </si>
  <si>
    <t>TOTAL POR EMPREGADO/MÊS com ISS de 3%</t>
  </si>
  <si>
    <t>TOTAL POR EMPREGADO/MÊS com ISS de 4%</t>
  </si>
  <si>
    <t>TOTAL POR EMPREGADO/MÊS com ISS de 5%</t>
  </si>
  <si>
    <t>VALOR DA HORA com ISS de 2%</t>
  </si>
  <si>
    <t>VALOR DA HORA com ISS de 3%</t>
  </si>
  <si>
    <t>VALOR DA HORA com ISS de 4%</t>
  </si>
  <si>
    <t>VALOR DA HORA com ISS de 5%</t>
  </si>
  <si>
    <t>AI-1 Área Interna pisos frios</t>
  </si>
  <si>
    <t>ISS de 2%</t>
  </si>
  <si>
    <t>ISS de 3%</t>
  </si>
  <si>
    <t>ISS de 4%</t>
  </si>
  <si>
    <t>ISS de 5%</t>
  </si>
  <si>
    <t>MÃO DE OBRA</t>
  </si>
  <si>
    <t>(1) PRODUTIVIDADE (1/P)</t>
  </si>
  <si>
    <t>(2) PREÇO HOMEM MÊS (R$)</t>
  </si>
  <si>
    <t>(1x2) SUBTOTAL (R$/M²)</t>
  </si>
  <si>
    <t>SERVENTE</t>
  </si>
  <si>
    <t>ENCARREGADO</t>
  </si>
  <si>
    <t>Subtotal 20%</t>
  </si>
  <si>
    <t>AI-2 Área interna (Almoxarifado, Galpões, arquivos )</t>
  </si>
  <si>
    <t>(1) PRODUTIVIDADE (1/M²)</t>
  </si>
  <si>
    <t>Subtotal:</t>
  </si>
  <si>
    <t>AI-3 Área interna Espaços Livres (saguão, hall, salão)</t>
  </si>
  <si>
    <t>AI-4 Área interna  Banheiros</t>
  </si>
  <si>
    <t>AE-1 AE-2 AE-3 Áreas Externas</t>
  </si>
  <si>
    <t>AE-1 Área Externa pisos adjacentes às edificações</t>
  </si>
  <si>
    <t>Subtotal AE-1</t>
  </si>
  <si>
    <t>AE-2: coleta de detritos em pátios e áreas verdes com frequência diária</t>
  </si>
  <si>
    <t>Subtotal AE-2</t>
  </si>
  <si>
    <t>AE-3 Área Externa arruamento, passeios</t>
  </si>
  <si>
    <t>Subtotal AE-3</t>
  </si>
  <si>
    <t>EER EE EI Esquadrias</t>
  </si>
  <si>
    <r>
      <rPr>
        <sz val="10"/>
        <color rgb="FF000000"/>
        <rFont val="Calibri"/>
        <family val="2"/>
        <charset val="1"/>
      </rPr>
      <t xml:space="preserve">EER Área de Esquadria Face Externa </t>
    </r>
    <r>
      <rPr>
        <b/>
        <sz val="10"/>
        <color rgb="FF000000"/>
        <rFont val="Arial"/>
        <family val="2"/>
        <charset val="1"/>
      </rPr>
      <t>COM</t>
    </r>
    <r>
      <rPr>
        <sz val="10"/>
        <color rgb="FF000000"/>
        <rFont val="Arial"/>
        <family val="2"/>
        <charset val="1"/>
      </rPr>
      <t xml:space="preserve"> exposição a risco </t>
    </r>
  </si>
  <si>
    <t>Subtotal EER</t>
  </si>
  <si>
    <r>
      <rPr>
        <sz val="10"/>
        <color rgb="FF000000"/>
        <rFont val="Calibri"/>
        <family val="2"/>
        <charset val="1"/>
      </rPr>
      <t xml:space="preserve">EE Área de Esquadria Face Externa </t>
    </r>
    <r>
      <rPr>
        <b/>
        <sz val="10"/>
        <color rgb="FF000000"/>
        <rFont val="Arial"/>
        <family val="2"/>
        <charset val="1"/>
      </rPr>
      <t>SEM</t>
    </r>
    <r>
      <rPr>
        <sz val="10"/>
        <color rgb="FF000000"/>
        <rFont val="Arial"/>
        <family val="2"/>
        <charset val="1"/>
      </rPr>
      <t xml:space="preserve"> exposição a risco</t>
    </r>
  </si>
  <si>
    <t>Subtotal EE</t>
  </si>
  <si>
    <t>EI Área de Esquadria Face Interna</t>
  </si>
  <si>
    <t>Subtotal EI</t>
  </si>
  <si>
    <t>C - Cesta básica  ( Cl.12º)</t>
  </si>
  <si>
    <t>F -  Plano de telefone</t>
  </si>
  <si>
    <t xml:space="preserve">Subtotal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</si>
</sst>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.00_-;\-* #,##0.00_-;_-* \-??_-;_-@_-"/>
    <numFmt numFmtId="167" formatCode="&quot;R$ &quot;#,##0.00"/>
    <numFmt numFmtId="168" formatCode="d/m/yyyy"/>
    <numFmt numFmtId="169" formatCode="_-[$R$-416]\ * #,##0.00_-;\-[$R$-416]\ * #,##0.00_-;_-[$R$-416]\ * \-??_-;_-@_-"/>
    <numFmt numFmtId="170" formatCode="0.0000"/>
    <numFmt numFmtId="171" formatCode="* #,##0.00\ ;\-* #,##0.00\ ;* \-#\ ;@\ "/>
    <numFmt numFmtId="172" formatCode="#,##0.00\ ;\(#,##0.00\);\-#\ ;@\ "/>
    <numFmt numFmtId="173" formatCode="#,##0.000000;\(#,##0.000000\)"/>
    <numFmt numFmtId="174" formatCode="&quot;R$ &quot;#,##0.00;[Red]&quot;-R$ &quot;#,##0.00"/>
    <numFmt numFmtId="175" formatCode="_-&quot;R$ &quot;* #,##0.00_-;&quot;-R$ &quot;* #,##0.00_-;_-&quot;R$ &quot;* \-??_-;_-@_-"/>
    <numFmt numFmtId="176" formatCode="0.0000000"/>
    <numFmt numFmtId="177" formatCode="0.00000000"/>
    <numFmt numFmtId="178" formatCode="&quot;R$ &quot;#,##0.00\ ;[Red]&quot;(R$ &quot;#,##0.00\)"/>
    <numFmt numFmtId="179" formatCode="[$R$-416]\ #,##0.00;[Red]\-[$R$-416]\ #,##0.00"/>
    <numFmt numFmtId="180" formatCode="0.000000000"/>
    <numFmt numFmtId="181" formatCode="#,##0.00\ ;#,##0.00\ ;\-#\ ;@\ "/>
    <numFmt numFmtId="182" formatCode="0.000000000;[Red]\(0.000000000\)"/>
    <numFmt numFmtId="183" formatCode="0.0000000000"/>
    <numFmt numFmtId="184" formatCode="_-[$R$-416]\ * #,##0.00_-;\-[$R$-416]\ * #,##0.00_-;_-[$R$-416]\ * &quot;-&quot;??_-;_-@_-"/>
    <numFmt numFmtId="185" formatCode="_-[$$-409]* #,##0.00_ ;_-[$$-409]* \-#,##0.00\ ;_-[$$-409]* &quot;-&quot;??_ ;_-@_ "/>
  </numFmts>
  <fonts count="76">
    <font>
      <sz val="11"/>
      <color rgb="FF333333"/>
      <name val="Arial"/>
      <family val="2"/>
      <charset val="1"/>
    </font>
    <font>
      <u/>
      <sz val="11"/>
      <color rgb="FF0563C1"/>
      <name val="Arial"/>
      <family val="2"/>
      <charset val="1"/>
    </font>
    <font>
      <sz val="11"/>
      <name val="Calibri"/>
      <family val="2"/>
      <charset val="1"/>
    </font>
    <font>
      <sz val="9"/>
      <color rgb="FF33333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8"/>
      <color rgb="FFFFFFFF"/>
      <name val="Calibri"/>
      <family val="2"/>
      <charset val="1"/>
    </font>
    <font>
      <b/>
      <sz val="9"/>
      <color rgb="FF333333"/>
      <name val="Calibri"/>
      <family val="2"/>
      <charset val="1"/>
    </font>
    <font>
      <sz val="9"/>
      <color rgb="FF333333"/>
      <name val="Arial"/>
      <family val="2"/>
      <charset val="1"/>
    </font>
    <font>
      <sz val="9"/>
      <color rgb="FFFF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sz val="9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333333"/>
      <name val="Calibri"/>
      <charset val="1"/>
    </font>
    <font>
      <sz val="10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sz val="10"/>
      <color rgb="FF333333"/>
      <name val="Arial"/>
      <family val="2"/>
      <charset val="1"/>
    </font>
    <font>
      <b/>
      <sz val="10"/>
      <color rgb="FF333333"/>
      <name val="Arial"/>
      <family val="2"/>
      <charset val="1"/>
    </font>
    <font>
      <b/>
      <sz val="9"/>
      <color rgb="FF333333"/>
      <name val="Arial"/>
      <family val="2"/>
      <charset val="1"/>
    </font>
    <font>
      <sz val="10"/>
      <name val="Arial"/>
      <family val="2"/>
      <charset val="1"/>
    </font>
    <font>
      <sz val="11"/>
      <color rgb="FF444444"/>
      <name val="Calibri"/>
      <family val="2"/>
      <charset val="1"/>
    </font>
    <font>
      <sz val="18"/>
      <color rgb="FFFFFFFF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Calibri"/>
      <family val="2"/>
      <charset val="1"/>
    </font>
    <font>
      <b/>
      <sz val="10"/>
      <color rgb="FF444444"/>
      <name val="Calibri"/>
      <family val="2"/>
      <charset val="1"/>
    </font>
    <font>
      <b/>
      <sz val="8"/>
      <name val="Calibri"/>
      <family val="2"/>
      <charset val="1"/>
    </font>
    <font>
      <b/>
      <sz val="8"/>
      <color rgb="FF444444"/>
      <name val="Calibri"/>
      <family val="2"/>
      <charset val="1"/>
    </font>
    <font>
      <sz val="10"/>
      <color rgb="FF333333"/>
      <name val="Arial"/>
      <charset val="1"/>
    </font>
    <font>
      <i/>
      <sz val="9"/>
      <color rgb="FF000000"/>
      <name val="Calibri"/>
      <family val="2"/>
      <charset val="1"/>
    </font>
    <font>
      <sz val="10"/>
      <color rgb="FF000000"/>
      <name val="Calibri"/>
      <charset val="1"/>
    </font>
    <font>
      <b/>
      <i/>
      <sz val="10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8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i/>
      <sz val="9"/>
      <color rgb="FF000000"/>
      <name val="Calibri"/>
      <family val="2"/>
      <charset val="1"/>
    </font>
    <font>
      <b/>
      <sz val="10"/>
      <color rgb="FF333333"/>
      <name val="Calibri"/>
      <family val="2"/>
      <charset val="1"/>
    </font>
    <font>
      <sz val="10"/>
      <name val="Calibri"/>
      <family val="2"/>
      <charset val="1"/>
    </font>
    <font>
      <b/>
      <sz val="12"/>
      <color rgb="FF333333"/>
      <name val="Calibri"/>
      <family val="2"/>
      <charset val="1"/>
    </font>
    <font>
      <sz val="10"/>
      <color rgb="FF000080"/>
      <name val="Calibri"/>
      <family val="2"/>
      <charset val="1"/>
    </font>
    <font>
      <sz val="10"/>
      <color rgb="FF339966"/>
      <name val="Calibri"/>
      <family val="2"/>
      <charset val="1"/>
    </font>
    <font>
      <b/>
      <sz val="10"/>
      <color rgb="FF808080"/>
      <name val="Calibri"/>
      <family val="2"/>
      <charset val="1"/>
    </font>
    <font>
      <b/>
      <i/>
      <sz val="10"/>
      <color rgb="FF333333"/>
      <name val="Calibri"/>
      <family val="2"/>
      <charset val="1"/>
    </font>
    <font>
      <b/>
      <i/>
      <sz val="10"/>
      <color rgb="FF000000"/>
      <name val="Calibri"/>
      <family val="2"/>
      <charset val="1"/>
    </font>
    <font>
      <sz val="10"/>
      <color rgb="FF000000"/>
      <name val="Arial"/>
    </font>
    <font>
      <b/>
      <sz val="10"/>
      <color rgb="FFFF0000"/>
      <name val="Calibri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Calibri"/>
    </font>
    <font>
      <sz val="9"/>
      <color rgb="FF000000"/>
      <name val="Calibri"/>
    </font>
    <font>
      <sz val="11"/>
      <color rgb="FF000000"/>
      <name val="Aptos Narrow"/>
      <charset val="1"/>
    </font>
    <font>
      <sz val="12"/>
      <color rgb="FF000000"/>
      <name val="Calibri"/>
      <charset val="1"/>
    </font>
    <font>
      <b/>
      <sz val="10"/>
      <color theme="1"/>
      <name val="Calibri"/>
      <family val="2"/>
      <charset val="1"/>
    </font>
    <font>
      <b/>
      <sz val="9"/>
      <color rgb="FF333333"/>
      <name val="Calibri"/>
      <scheme val="minor"/>
    </font>
    <font>
      <sz val="11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1"/>
      <color rgb="FF333333"/>
      <name val="Arial"/>
      <family val="2"/>
      <charset val="1"/>
    </font>
    <font>
      <b/>
      <sz val="11"/>
      <color rgb="FF000000"/>
      <name val="Calibri"/>
      <charset val="1"/>
    </font>
    <font>
      <b/>
      <sz val="11"/>
      <color rgb="FF333333"/>
      <name val="Calibri"/>
      <charset val="1"/>
    </font>
    <font>
      <sz val="11"/>
      <color rgb="FF333333"/>
      <name val="Calibri"/>
      <charset val="1"/>
    </font>
    <font>
      <sz val="11"/>
      <color rgb="FF000000"/>
      <name val="Calibri"/>
      <charset val="1"/>
    </font>
    <font>
      <sz val="13.5"/>
      <color rgb="FF000000"/>
      <name val="Calibri"/>
      <charset val="1"/>
    </font>
    <font>
      <b/>
      <sz val="11"/>
      <color rgb="FF333333"/>
      <name val="Calibri"/>
      <scheme val="minor"/>
    </font>
    <font>
      <sz val="11"/>
      <color rgb="FF333333"/>
      <name val="Calibri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0"/>
      <name val="Calibri"/>
      <family val="2"/>
    </font>
    <font>
      <strike/>
      <sz val="10"/>
      <name val="Calibri"/>
      <family val="2"/>
    </font>
    <font>
      <sz val="10"/>
      <color theme="8"/>
      <name val="Calibri"/>
      <family val="2"/>
    </font>
    <font>
      <strike/>
      <sz val="10"/>
      <color theme="8"/>
      <name val="Calibri"/>
      <family val="2"/>
    </font>
    <font>
      <sz val="9"/>
      <color theme="8"/>
      <name val="Calibri"/>
      <family val="2"/>
      <charset val="1"/>
    </font>
    <font>
      <b/>
      <sz val="9"/>
      <color theme="8"/>
      <name val="Calibri"/>
      <family val="2"/>
      <charset val="1"/>
    </font>
    <font>
      <sz val="10"/>
      <color theme="8"/>
      <name val="Arial"/>
      <family val="2"/>
      <charset val="1"/>
    </font>
  </fonts>
  <fills count="53">
    <fill>
      <patternFill patternType="none"/>
    </fill>
    <fill>
      <patternFill patternType="gray125"/>
    </fill>
    <fill>
      <patternFill patternType="solid">
        <fgColor rgb="FF1B4E7E"/>
        <bgColor rgb="FF444444"/>
      </patternFill>
    </fill>
    <fill>
      <patternFill patternType="solid">
        <fgColor rgb="FFD9E1F2"/>
        <bgColor rgb="FFD6DCE4"/>
      </patternFill>
    </fill>
    <fill>
      <patternFill patternType="solid">
        <fgColor rgb="FFD6DCE4"/>
        <bgColor rgb="FFDBDBDB"/>
      </patternFill>
    </fill>
    <fill>
      <patternFill patternType="solid">
        <fgColor rgb="FFFFFFFF"/>
        <bgColor rgb="FFFFFFCC"/>
      </patternFill>
    </fill>
    <fill>
      <patternFill patternType="solid">
        <fgColor rgb="FFFFE699"/>
        <bgColor rgb="FFFFFF99"/>
      </patternFill>
    </fill>
    <fill>
      <patternFill patternType="solid">
        <fgColor rgb="FFBF819E"/>
        <bgColor rgb="FFA6A6A6"/>
      </patternFill>
    </fill>
    <fill>
      <patternFill patternType="solid">
        <fgColor rgb="FF729FCF"/>
        <bgColor rgb="FF5B9BD5"/>
      </patternFill>
    </fill>
    <fill>
      <patternFill patternType="solid">
        <fgColor rgb="FF8EA9DB"/>
        <bgColor rgb="FF8FAADC"/>
      </patternFill>
    </fill>
    <fill>
      <patternFill patternType="solid">
        <fgColor rgb="FFD0CECE"/>
        <bgColor rgb="FFCCCCCC"/>
      </patternFill>
    </fill>
    <fill>
      <patternFill patternType="solid">
        <fgColor rgb="FFF4B183"/>
        <bgColor rgb="FFFF9999"/>
      </patternFill>
    </fill>
    <fill>
      <patternFill patternType="solid">
        <fgColor rgb="FFFCE4D6"/>
        <bgColor rgb="FFFFF2CC"/>
      </patternFill>
    </fill>
    <fill>
      <patternFill patternType="solid">
        <fgColor rgb="FF39914F"/>
        <bgColor rgb="FF70AD47"/>
      </patternFill>
    </fill>
    <fill>
      <patternFill patternType="solid">
        <fgColor rgb="FFC6E0B4"/>
        <bgColor rgb="FFD9D9D9"/>
      </patternFill>
    </fill>
    <fill>
      <patternFill patternType="solid">
        <fgColor rgb="FF8497B0"/>
        <bgColor rgb="FF729FCF"/>
      </patternFill>
    </fill>
    <fill>
      <patternFill patternType="solid">
        <fgColor rgb="FFD9D9D9"/>
        <bgColor rgb="FFDBDBDB"/>
      </patternFill>
    </fill>
    <fill>
      <patternFill patternType="solid">
        <fgColor rgb="FFA1467E"/>
        <bgColor rgb="FF824802"/>
      </patternFill>
    </fill>
    <fill>
      <patternFill patternType="solid">
        <fgColor rgb="FF5EB91E"/>
        <bgColor rgb="FF70AD47"/>
      </patternFill>
    </fill>
    <fill>
      <patternFill patternType="solid">
        <fgColor rgb="FF5983B0"/>
        <bgColor rgb="FF5B9BD5"/>
      </patternFill>
    </fill>
    <fill>
      <patternFill patternType="solid">
        <fgColor rgb="FFA6A6A6"/>
        <bgColor rgb="FFADB9CA"/>
      </patternFill>
    </fill>
    <fill>
      <patternFill patternType="solid">
        <fgColor rgb="FFBBE33D"/>
        <bgColor rgb="FFA9D08E"/>
      </patternFill>
    </fill>
    <fill>
      <patternFill patternType="solid">
        <fgColor rgb="FFB4C7DC"/>
        <bgColor rgb="FFB4C6E7"/>
      </patternFill>
    </fill>
    <fill>
      <patternFill patternType="solid">
        <fgColor rgb="FF808080"/>
        <bgColor rgb="FF8497B0"/>
      </patternFill>
    </fill>
    <fill>
      <patternFill patternType="solid">
        <fgColor rgb="FFCCCCCC"/>
        <bgColor rgb="FFD0CECE"/>
      </patternFill>
    </fill>
    <fill>
      <patternFill patternType="solid">
        <fgColor rgb="FFFE7528"/>
        <bgColor rgb="FFF76304"/>
      </patternFill>
    </fill>
    <fill>
      <patternFill patternType="solid">
        <fgColor rgb="FFADB9CA"/>
        <bgColor rgb="FFC0C0C0"/>
      </patternFill>
    </fill>
    <fill>
      <patternFill patternType="solid">
        <fgColor rgb="FFFF9999"/>
        <bgColor rgb="FFF4B183"/>
      </patternFill>
    </fill>
    <fill>
      <patternFill patternType="solid">
        <fgColor rgb="FFFFCCCC"/>
        <bgColor rgb="FFFACFD6"/>
      </patternFill>
    </fill>
    <fill>
      <patternFill patternType="solid">
        <fgColor rgb="FFC1C1C1"/>
        <bgColor rgb="FFC0C0C0"/>
      </patternFill>
    </fill>
    <fill>
      <patternFill patternType="solid">
        <fgColor rgb="FFDDDDDD"/>
        <bgColor rgb="FFDBDBDB"/>
      </patternFill>
    </fill>
    <fill>
      <patternFill patternType="solid">
        <fgColor rgb="FFE7E6E6"/>
        <bgColor rgb="FFDEEBF7"/>
      </patternFill>
    </fill>
    <fill>
      <patternFill patternType="solid">
        <fgColor rgb="FFFFFFCC"/>
        <bgColor rgb="FFFFF2CC"/>
      </patternFill>
    </fill>
    <fill>
      <patternFill patternType="solid">
        <fgColor rgb="FFCC99FF"/>
        <bgColor rgb="FFADB9CA"/>
      </patternFill>
    </fill>
    <fill>
      <patternFill patternType="solid">
        <fgColor rgb="FF00CCFF"/>
        <bgColor rgb="FF5B9BD5"/>
      </patternFill>
    </fill>
    <fill>
      <patternFill patternType="solid">
        <fgColor rgb="FF00FF00"/>
        <bgColor rgb="FF5EB91E"/>
      </patternFill>
    </fill>
    <fill>
      <patternFill patternType="solid">
        <fgColor rgb="FFCCCCFF"/>
        <bgColor rgb="FFB4C6E7"/>
      </patternFill>
    </fill>
    <fill>
      <patternFill patternType="solid">
        <fgColor rgb="FFC0C0C0"/>
        <bgColor rgb="FFC1C1C1"/>
      </patternFill>
    </fill>
    <fill>
      <patternFill patternType="solid">
        <fgColor rgb="FFDEEBF7"/>
        <bgColor rgb="FFD9E1F2"/>
      </patternFill>
    </fill>
    <fill>
      <patternFill patternType="solid">
        <fgColor rgb="FF8FAADC"/>
        <bgColor rgb="FF8EA9DB"/>
      </patternFill>
    </fill>
    <fill>
      <patternFill patternType="solid">
        <fgColor rgb="FFF76304"/>
        <bgColor rgb="FFFE7528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rgb="FFFFCC00"/>
      </patternFill>
    </fill>
    <fill>
      <patternFill patternType="solid">
        <fgColor theme="0" tint="-0.34998626667073579"/>
        <bgColor indexed="64"/>
      </patternFill>
    </fill>
  </fills>
  <borders count="2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B4C6E7"/>
      </top>
      <bottom/>
      <diagonal/>
    </border>
    <border>
      <left/>
      <right/>
      <top style="thin">
        <color rgb="FFB4C6E7"/>
      </top>
      <bottom style="thin">
        <color rgb="FF9BC2E6"/>
      </bottom>
      <diagonal/>
    </border>
    <border>
      <left/>
      <right/>
      <top style="thin">
        <color rgb="FFB4C6E7"/>
      </top>
      <bottom style="thin">
        <color rgb="FFB4C6E7"/>
      </bottom>
      <diagonal/>
    </border>
    <border>
      <left/>
      <right/>
      <top style="thin">
        <color rgb="FF9BC2E6"/>
      </top>
      <bottom style="thin">
        <color rgb="FFB4C6E7"/>
      </bottom>
      <diagonal/>
    </border>
    <border>
      <left/>
      <right/>
      <top/>
      <bottom style="thin">
        <color rgb="FFB4C6E7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rgb="FF000000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 style="medium">
        <color auto="1"/>
      </left>
      <right style="thin">
        <color auto="1"/>
      </right>
      <top/>
      <bottom style="medium">
        <color rgb="FF000000"/>
      </bottom>
      <diagonal/>
    </border>
    <border>
      <left style="medium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/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/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rgb="FF000000"/>
      </bottom>
      <diagonal/>
    </border>
    <border>
      <left/>
      <right style="medium">
        <color rgb="FF000000"/>
      </right>
      <top style="medium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medium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/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rgb="FF000000"/>
      </bottom>
      <diagonal/>
    </border>
    <border>
      <left style="thin">
        <color auto="1"/>
      </left>
      <right/>
      <top style="medium">
        <color auto="1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medium">
        <color auto="1"/>
      </right>
      <top/>
      <bottom style="medium">
        <color rgb="FF000000"/>
      </bottom>
      <diagonal/>
    </border>
    <border>
      <left style="thin">
        <color auto="1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 style="medium">
        <color auto="1"/>
      </bottom>
      <diagonal/>
    </border>
    <border>
      <left/>
      <right style="medium">
        <color auto="1"/>
      </right>
      <top style="medium">
        <color rgb="FF000000"/>
      </top>
      <bottom style="medium">
        <color auto="1"/>
      </bottom>
      <diagonal/>
    </border>
    <border>
      <left style="medium">
        <color auto="1"/>
      </left>
      <right/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 style="medium">
        <color rgb="FF000000"/>
      </right>
      <top style="thin">
        <color auto="1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/>
      <top style="medium">
        <color auto="1"/>
      </top>
      <bottom style="thin">
        <color rgb="FF000000"/>
      </bottom>
      <diagonal/>
    </border>
    <border>
      <left/>
      <right/>
      <top style="medium">
        <color auto="1"/>
      </top>
      <bottom style="thin">
        <color rgb="FF000000"/>
      </bottom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7">
    <xf numFmtId="0" fontId="0" fillId="0" borderId="0"/>
    <xf numFmtId="171" fontId="15" fillId="0" borderId="0"/>
    <xf numFmtId="9" fontId="17" fillId="0" borderId="0" applyBorder="0" applyProtection="0"/>
    <xf numFmtId="0" fontId="1" fillId="0" borderId="0" applyBorder="0" applyProtection="0"/>
    <xf numFmtId="166" fontId="2" fillId="0" borderId="0" applyBorder="0" applyProtection="0"/>
    <xf numFmtId="0" fontId="59" fillId="0" borderId="0"/>
    <xf numFmtId="164" fontId="59" fillId="0" borderId="0" applyFont="0" applyFill="0" applyBorder="0" applyAlignment="0" applyProtection="0"/>
  </cellStyleXfs>
  <cellXfs count="99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168" fontId="3" fillId="0" borderId="3" xfId="0" applyNumberFormat="1" applyFont="1" applyBorder="1" applyAlignment="1">
      <alignment vertical="center"/>
    </xf>
    <xf numFmtId="0" fontId="7" fillId="0" borderId="0" xfId="0" applyFont="1"/>
    <xf numFmtId="166" fontId="3" fillId="0" borderId="3" xfId="0" applyNumberFormat="1" applyFont="1" applyBorder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9" fontId="3" fillId="0" borderId="7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/>
    <xf numFmtId="10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3" borderId="13" xfId="0" applyFont="1" applyFill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6" fillId="3" borderId="11" xfId="0" applyFont="1" applyFill="1" applyBorder="1" applyAlignment="1">
      <alignment horizontal="left" vertical="center"/>
    </xf>
    <xf numFmtId="0" fontId="8" fillId="0" borderId="13" xfId="0" applyFont="1" applyBorder="1" applyAlignment="1">
      <alignment vertical="center"/>
    </xf>
    <xf numFmtId="10" fontId="8" fillId="0" borderId="4" xfId="0" applyNumberFormat="1" applyFont="1" applyBorder="1" applyAlignment="1">
      <alignment vertical="center"/>
    </xf>
    <xf numFmtId="10" fontId="8" fillId="0" borderId="15" xfId="0" applyNumberFormat="1" applyFont="1" applyBorder="1" applyAlignment="1">
      <alignment vertical="center"/>
    </xf>
    <xf numFmtId="0" fontId="8" fillId="0" borderId="14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3" borderId="17" xfId="0" applyFont="1" applyFill="1" applyBorder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12" fillId="0" borderId="21" xfId="0" applyFont="1" applyBorder="1" applyAlignment="1">
      <alignment wrapText="1"/>
    </xf>
    <xf numFmtId="0" fontId="14" fillId="0" borderId="21" xfId="0" applyFont="1" applyBorder="1"/>
    <xf numFmtId="0" fontId="3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9" fillId="3" borderId="28" xfId="0" applyFont="1" applyFill="1" applyBorder="1" applyAlignment="1">
      <alignment horizontal="center" vertical="center" wrapText="1"/>
    </xf>
    <xf numFmtId="0" fontId="19" fillId="3" borderId="29" xfId="0" applyFont="1" applyFill="1" applyBorder="1" applyAlignment="1">
      <alignment horizontal="center" vertical="center" wrapText="1"/>
    </xf>
    <xf numFmtId="0" fontId="19" fillId="3" borderId="30" xfId="0" applyFont="1" applyFill="1" applyBorder="1" applyAlignment="1">
      <alignment horizontal="center" vertical="center" wrapText="1"/>
    </xf>
    <xf numFmtId="0" fontId="20" fillId="0" borderId="22" xfId="0" applyFont="1" applyBorder="1"/>
    <xf numFmtId="0" fontId="20" fillId="0" borderId="7" xfId="0" applyFont="1" applyBorder="1"/>
    <xf numFmtId="0" fontId="17" fillId="5" borderId="3" xfId="0" applyFont="1" applyFill="1" applyBorder="1"/>
    <xf numFmtId="167" fontId="17" fillId="0" borderId="25" xfId="0" applyNumberFormat="1" applyFont="1" applyBorder="1" applyAlignment="1">
      <alignment vertical="center"/>
    </xf>
    <xf numFmtId="0" fontId="20" fillId="0" borderId="36" xfId="0" applyFont="1" applyBorder="1"/>
    <xf numFmtId="0" fontId="20" fillId="0" borderId="8" xfId="0" applyFont="1" applyBorder="1"/>
    <xf numFmtId="0" fontId="17" fillId="5" borderId="11" xfId="0" applyFont="1" applyFill="1" applyBorder="1"/>
    <xf numFmtId="0" fontId="19" fillId="3" borderId="35" xfId="0" applyFont="1" applyFill="1" applyBorder="1" applyAlignment="1">
      <alignment horizontal="center" vertical="center" wrapText="1"/>
    </xf>
    <xf numFmtId="0" fontId="19" fillId="3" borderId="40" xfId="0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175" fontId="17" fillId="0" borderId="21" xfId="0" applyNumberFormat="1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0" fontId="17" fillId="0" borderId="41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1" xfId="0" applyFont="1" applyBorder="1"/>
    <xf numFmtId="0" fontId="17" fillId="0" borderId="5" xfId="0" applyFont="1" applyBorder="1"/>
    <xf numFmtId="0" fontId="21" fillId="0" borderId="31" xfId="0" applyFont="1" applyBorder="1"/>
    <xf numFmtId="0" fontId="17" fillId="0" borderId="43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175" fontId="17" fillId="0" borderId="34" xfId="0" applyNumberFormat="1" applyFont="1" applyBorder="1" applyAlignment="1">
      <alignment vertical="center"/>
    </xf>
    <xf numFmtId="0" fontId="17" fillId="0" borderId="44" xfId="0" applyFont="1" applyBorder="1" applyAlignment="1">
      <alignment vertical="center"/>
    </xf>
    <xf numFmtId="174" fontId="18" fillId="3" borderId="46" xfId="0" applyNumberFormat="1" applyFont="1" applyFill="1" applyBorder="1" applyAlignment="1">
      <alignment horizontal="center" vertical="center"/>
    </xf>
    <xf numFmtId="174" fontId="18" fillId="3" borderId="39" xfId="0" applyNumberFormat="1" applyFont="1" applyFill="1" applyBorder="1" applyAlignment="1">
      <alignment horizontal="center" vertical="center"/>
    </xf>
    <xf numFmtId="0" fontId="17" fillId="5" borderId="34" xfId="0" applyFont="1" applyFill="1" applyBorder="1" applyAlignment="1">
      <alignment vertical="center"/>
    </xf>
    <xf numFmtId="0" fontId="17" fillId="5" borderId="0" xfId="0" applyFont="1" applyFill="1" applyAlignment="1">
      <alignment vertical="center"/>
    </xf>
    <xf numFmtId="167" fontId="17" fillId="5" borderId="0" xfId="0" applyNumberFormat="1" applyFont="1" applyFill="1" applyAlignment="1">
      <alignment vertical="center"/>
    </xf>
    <xf numFmtId="0" fontId="19" fillId="12" borderId="29" xfId="0" applyFont="1" applyFill="1" applyBorder="1" applyAlignment="1">
      <alignment horizontal="center" vertical="center" wrapText="1"/>
    </xf>
    <xf numFmtId="0" fontId="19" fillId="12" borderId="30" xfId="0" applyFont="1" applyFill="1" applyBorder="1" applyAlignment="1">
      <alignment horizontal="center" vertical="center" wrapText="1"/>
    </xf>
    <xf numFmtId="0" fontId="19" fillId="12" borderId="3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74" fontId="18" fillId="12" borderId="37" xfId="0" applyNumberFormat="1" applyFont="1" applyFill="1" applyBorder="1" applyAlignment="1">
      <alignment vertical="center"/>
    </xf>
    <xf numFmtId="174" fontId="18" fillId="0" borderId="0" xfId="0" applyNumberFormat="1" applyFont="1" applyAlignment="1">
      <alignment vertical="center"/>
    </xf>
    <xf numFmtId="9" fontId="18" fillId="12" borderId="48" xfId="0" applyNumberFormat="1" applyFont="1" applyFill="1" applyBorder="1" applyAlignment="1">
      <alignment horizontal="left" vertical="center"/>
    </xf>
    <xf numFmtId="0" fontId="18" fillId="12" borderId="48" xfId="0" applyFont="1" applyFill="1" applyBorder="1" applyAlignment="1">
      <alignment horizontal="center" vertical="center"/>
    </xf>
    <xf numFmtId="174" fontId="18" fillId="12" borderId="34" xfId="0" applyNumberFormat="1" applyFont="1" applyFill="1" applyBorder="1" applyAlignment="1">
      <alignment vertical="center"/>
    </xf>
    <xf numFmtId="0" fontId="7" fillId="5" borderId="0" xfId="0" applyFont="1" applyFill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2" fillId="20" borderId="48" xfId="0" applyFont="1" applyFill="1" applyBorder="1" applyAlignment="1" applyProtection="1">
      <alignment horizontal="center" vertical="center"/>
      <protection locked="0"/>
    </xf>
    <xf numFmtId="169" fontId="27" fillId="20" borderId="2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7" fontId="16" fillId="0" borderId="10" xfId="1" applyNumberFormat="1" applyFont="1" applyBorder="1" applyAlignment="1">
      <alignment horizontal="center" vertical="center"/>
    </xf>
    <xf numFmtId="169" fontId="16" fillId="0" borderId="9" xfId="0" applyNumberFormat="1" applyFont="1" applyBorder="1" applyAlignment="1">
      <alignment horizontal="center" vertical="center"/>
    </xf>
    <xf numFmtId="167" fontId="16" fillId="0" borderId="5" xfId="1" applyNumberFormat="1" applyFont="1" applyBorder="1" applyAlignment="1">
      <alignment horizontal="center" vertical="center"/>
    </xf>
    <xf numFmtId="169" fontId="16" fillId="0" borderId="6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2" fontId="25" fillId="0" borderId="0" xfId="0" applyNumberFormat="1" applyFont="1" applyAlignment="1">
      <alignment horizontal="center"/>
    </xf>
    <xf numFmtId="0" fontId="35" fillId="0" borderId="0" xfId="0" applyFont="1"/>
    <xf numFmtId="4" fontId="37" fillId="2" borderId="58" xfId="0" applyNumberFormat="1" applyFont="1" applyFill="1" applyBorder="1" applyAlignment="1">
      <alignment horizontal="center" vertical="center"/>
    </xf>
    <xf numFmtId="166" fontId="37" fillId="2" borderId="58" xfId="0" applyNumberFormat="1" applyFont="1" applyFill="1" applyBorder="1" applyAlignment="1">
      <alignment horizontal="center" vertical="center"/>
    </xf>
    <xf numFmtId="0" fontId="37" fillId="2" borderId="58" xfId="0" applyFont="1" applyFill="1" applyBorder="1" applyAlignment="1">
      <alignment horizontal="center" vertical="center"/>
    </xf>
    <xf numFmtId="0" fontId="33" fillId="2" borderId="58" xfId="0" applyFont="1" applyFill="1" applyBorder="1" applyAlignment="1">
      <alignment horizontal="left" vertical="center"/>
    </xf>
    <xf numFmtId="4" fontId="11" fillId="2" borderId="59" xfId="0" applyNumberFormat="1" applyFont="1" applyFill="1" applyBorder="1" applyAlignment="1">
      <alignment horizontal="center" vertical="center"/>
    </xf>
    <xf numFmtId="4" fontId="38" fillId="2" borderId="59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4" fontId="37" fillId="2" borderId="0" xfId="0" applyNumberFormat="1" applyFont="1" applyFill="1" applyAlignment="1">
      <alignment horizontal="center" vertical="center"/>
    </xf>
    <xf numFmtId="0" fontId="37" fillId="2" borderId="61" xfId="0" applyFont="1" applyFill="1" applyBorder="1" applyAlignment="1">
      <alignment horizontal="center" vertical="center"/>
    </xf>
    <xf numFmtId="4" fontId="37" fillId="2" borderId="61" xfId="0" applyNumberFormat="1" applyFont="1" applyFill="1" applyBorder="1" applyAlignment="1">
      <alignment horizontal="center" vertical="center"/>
    </xf>
    <xf numFmtId="0" fontId="27" fillId="30" borderId="27" xfId="0" applyFont="1" applyFill="1" applyBorder="1" applyAlignment="1">
      <alignment horizontal="center" vertical="center" wrapText="1"/>
    </xf>
    <xf numFmtId="0" fontId="27" fillId="15" borderId="37" xfId="0" applyFont="1" applyFill="1" applyBorder="1" applyAlignment="1">
      <alignment horizontal="center" vertical="center" wrapText="1"/>
    </xf>
    <xf numFmtId="0" fontId="27" fillId="30" borderId="45" xfId="0" applyFont="1" applyFill="1" applyBorder="1" applyAlignment="1">
      <alignment horizontal="center" vertical="center" wrapText="1"/>
    </xf>
    <xf numFmtId="0" fontId="25" fillId="15" borderId="64" xfId="0" applyFont="1" applyFill="1" applyBorder="1" applyAlignment="1">
      <alignment horizontal="center" vertical="center" wrapText="1"/>
    </xf>
    <xf numFmtId="2" fontId="16" fillId="0" borderId="10" xfId="0" applyNumberFormat="1" applyFont="1" applyBorder="1"/>
    <xf numFmtId="2" fontId="16" fillId="0" borderId="32" xfId="0" applyNumberFormat="1" applyFont="1" applyBorder="1"/>
    <xf numFmtId="171" fontId="14" fillId="30" borderId="2" xfId="1" applyFont="1" applyFill="1" applyBorder="1" applyAlignment="1">
      <alignment horizontal="center" vertical="center"/>
    </xf>
    <xf numFmtId="2" fontId="31" fillId="30" borderId="65" xfId="0" applyNumberFormat="1" applyFont="1" applyFill="1" applyBorder="1"/>
    <xf numFmtId="2" fontId="31" fillId="30" borderId="66" xfId="0" applyNumberFormat="1" applyFont="1" applyFill="1" applyBorder="1"/>
    <xf numFmtId="171" fontId="14" fillId="26" borderId="24" xfId="1" applyFont="1" applyFill="1" applyBorder="1" applyAlignment="1">
      <alignment horizontal="center" vertical="center"/>
    </xf>
    <xf numFmtId="2" fontId="29" fillId="30" borderId="67" xfId="0" applyNumberFormat="1" applyFont="1" applyFill="1" applyBorder="1"/>
    <xf numFmtId="2" fontId="31" fillId="30" borderId="68" xfId="0" applyNumberFormat="1" applyFont="1" applyFill="1" applyBorder="1"/>
    <xf numFmtId="171" fontId="14" fillId="26" borderId="42" xfId="1" applyFont="1" applyFill="1" applyBorder="1" applyAlignment="1">
      <alignment horizontal="center" vertical="center"/>
    </xf>
    <xf numFmtId="2" fontId="31" fillId="30" borderId="67" xfId="0" applyNumberFormat="1" applyFont="1" applyFill="1" applyBorder="1"/>
    <xf numFmtId="2" fontId="29" fillId="30" borderId="68" xfId="0" applyNumberFormat="1" applyFont="1" applyFill="1" applyBorder="1"/>
    <xf numFmtId="171" fontId="14" fillId="26" borderId="44" xfId="1" applyFont="1" applyFill="1" applyBorder="1" applyAlignment="1">
      <alignment horizontal="center" vertical="center"/>
    </xf>
    <xf numFmtId="0" fontId="14" fillId="0" borderId="34" xfId="0" applyFont="1" applyBorder="1"/>
    <xf numFmtId="2" fontId="16" fillId="0" borderId="12" xfId="0" applyNumberFormat="1" applyFont="1" applyBorder="1"/>
    <xf numFmtId="2" fontId="16" fillId="0" borderId="40" xfId="0" applyNumberFormat="1" applyFont="1" applyBorder="1"/>
    <xf numFmtId="0" fontId="39" fillId="19" borderId="37" xfId="0" applyFont="1" applyFill="1" applyBorder="1" applyAlignment="1">
      <alignment horizontal="center" vertical="center"/>
    </xf>
    <xf numFmtId="171" fontId="9" fillId="19" borderId="18" xfId="1" applyFont="1" applyFill="1" applyBorder="1" applyAlignment="1">
      <alignment horizontal="center" vertical="center"/>
    </xf>
    <xf numFmtId="171" fontId="9" fillId="19" borderId="19" xfId="1" applyFont="1" applyFill="1" applyBorder="1" applyAlignment="1">
      <alignment horizontal="center" vertical="center"/>
    </xf>
    <xf numFmtId="171" fontId="9" fillId="19" borderId="20" xfId="1" applyFont="1" applyFill="1" applyBorder="1" applyAlignment="1">
      <alignment horizontal="center" vertical="center"/>
    </xf>
    <xf numFmtId="171" fontId="12" fillId="30" borderId="38" xfId="1" applyFont="1" applyFill="1" applyBorder="1" applyAlignment="1">
      <alignment horizontal="center" vertical="center"/>
    </xf>
    <xf numFmtId="171" fontId="12" fillId="30" borderId="45" xfId="1" applyFont="1" applyFill="1" applyBorder="1" applyAlignment="1">
      <alignment vertical="center"/>
    </xf>
    <xf numFmtId="171" fontId="12" fillId="30" borderId="37" xfId="1" applyFont="1" applyFill="1" applyBorder="1" applyAlignment="1">
      <alignment vertical="center"/>
    </xf>
    <xf numFmtId="171" fontId="25" fillId="15" borderId="37" xfId="0" applyNumberFormat="1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2" fontId="25" fillId="24" borderId="14" xfId="0" applyNumberFormat="1" applyFont="1" applyFill="1" applyBorder="1" applyAlignment="1">
      <alignment horizontal="center"/>
    </xf>
    <xf numFmtId="0" fontId="21" fillId="31" borderId="37" xfId="0" applyFont="1" applyFill="1" applyBorder="1" applyAlignment="1">
      <alignment horizontal="right"/>
    </xf>
    <xf numFmtId="2" fontId="25" fillId="31" borderId="0" xfId="0" applyNumberFormat="1" applyFont="1" applyFill="1" applyAlignment="1">
      <alignment horizontal="left"/>
    </xf>
    <xf numFmtId="2" fontId="25" fillId="0" borderId="0" xfId="0" applyNumberFormat="1" applyFont="1" applyAlignment="1">
      <alignment horizontal="left"/>
    </xf>
    <xf numFmtId="2" fontId="25" fillId="24" borderId="56" xfId="0" applyNumberFormat="1" applyFont="1" applyFill="1" applyBorder="1" applyAlignment="1">
      <alignment horizontal="center"/>
    </xf>
    <xf numFmtId="2" fontId="25" fillId="24" borderId="41" xfId="0" applyNumberFormat="1" applyFont="1" applyFill="1" applyBorder="1" applyAlignment="1">
      <alignment horizontal="center"/>
    </xf>
    <xf numFmtId="2" fontId="25" fillId="24" borderId="3" xfId="0" applyNumberFormat="1" applyFont="1" applyFill="1" applyBorder="1" applyAlignment="1">
      <alignment horizontal="center"/>
    </xf>
    <xf numFmtId="2" fontId="25" fillId="24" borderId="51" xfId="0" applyNumberFormat="1" applyFont="1" applyFill="1" applyBorder="1" applyAlignment="1">
      <alignment horizontal="center"/>
    </xf>
    <xf numFmtId="2" fontId="25" fillId="24" borderId="33" xfId="0" applyNumberFormat="1" applyFont="1" applyFill="1" applyBorder="1" applyAlignment="1">
      <alignment horizontal="center"/>
    </xf>
    <xf numFmtId="2" fontId="41" fillId="0" borderId="37" xfId="0" applyNumberFormat="1" applyFont="1" applyBorder="1" applyAlignment="1">
      <alignment horizontal="right"/>
    </xf>
    <xf numFmtId="2" fontId="25" fillId="0" borderId="39" xfId="0" applyNumberFormat="1" applyFont="1" applyBorder="1" applyAlignment="1">
      <alignment horizontal="left"/>
    </xf>
    <xf numFmtId="2" fontId="25" fillId="14" borderId="22" xfId="0" applyNumberFormat="1" applyFont="1" applyFill="1" applyBorder="1" applyAlignment="1">
      <alignment horizontal="center"/>
    </xf>
    <xf numFmtId="176" fontId="25" fillId="14" borderId="22" xfId="0" applyNumberFormat="1" applyFont="1" applyFill="1" applyBorder="1" applyAlignment="1">
      <alignment horizontal="center"/>
    </xf>
    <xf numFmtId="176" fontId="25" fillId="14" borderId="7" xfId="0" applyNumberFormat="1" applyFont="1" applyFill="1" applyBorder="1" applyAlignment="1">
      <alignment horizontal="center"/>
    </xf>
    <xf numFmtId="177" fontId="25" fillId="14" borderId="7" xfId="0" applyNumberFormat="1" applyFont="1" applyFill="1" applyBorder="1" applyAlignment="1">
      <alignment horizontal="center"/>
    </xf>
    <xf numFmtId="177" fontId="25" fillId="14" borderId="23" xfId="0" applyNumberFormat="1" applyFont="1" applyFill="1" applyBorder="1" applyAlignment="1">
      <alignment horizontal="center"/>
    </xf>
    <xf numFmtId="2" fontId="25" fillId="14" borderId="41" xfId="0" applyNumberFormat="1" applyFont="1" applyFill="1" applyBorder="1" applyAlignment="1">
      <alignment horizontal="center"/>
    </xf>
    <xf numFmtId="176" fontId="25" fillId="14" borderId="41" xfId="0" applyNumberFormat="1" applyFont="1" applyFill="1" applyBorder="1" applyAlignment="1">
      <alignment horizontal="center"/>
    </xf>
    <xf numFmtId="176" fontId="25" fillId="14" borderId="3" xfId="0" applyNumberFormat="1" applyFont="1" applyFill="1" applyBorder="1" applyAlignment="1">
      <alignment horizontal="center"/>
    </xf>
    <xf numFmtId="177" fontId="25" fillId="14" borderId="3" xfId="0" applyNumberFormat="1" applyFont="1" applyFill="1" applyBorder="1" applyAlignment="1">
      <alignment horizontal="center"/>
    </xf>
    <xf numFmtId="177" fontId="25" fillId="14" borderId="51" xfId="0" applyNumberFormat="1" applyFont="1" applyFill="1" applyBorder="1" applyAlignment="1">
      <alignment horizontal="center"/>
    </xf>
    <xf numFmtId="0" fontId="9" fillId="29" borderId="49" xfId="0" applyFont="1" applyFill="1" applyBorder="1" applyAlignment="1" applyProtection="1">
      <alignment horizontal="center" vertical="center"/>
      <protection locked="0"/>
    </xf>
    <xf numFmtId="0" fontId="16" fillId="7" borderId="49" xfId="0" applyFont="1" applyFill="1" applyBorder="1" applyAlignment="1">
      <alignment horizontal="center" vertical="center" wrapText="1"/>
    </xf>
    <xf numFmtId="0" fontId="16" fillId="7" borderId="50" xfId="0" applyFont="1" applyFill="1" applyBorder="1" applyAlignment="1">
      <alignment horizontal="center" vertical="center" wrapText="1"/>
    </xf>
    <xf numFmtId="0" fontId="16" fillId="21" borderId="50" xfId="0" applyFont="1" applyFill="1" applyBorder="1" applyAlignment="1">
      <alignment horizontal="center" vertical="center" wrapText="1"/>
    </xf>
    <xf numFmtId="3" fontId="16" fillId="21" borderId="50" xfId="0" applyNumberFormat="1" applyFont="1" applyFill="1" applyBorder="1" applyAlignment="1">
      <alignment horizontal="center" vertical="center" wrapText="1"/>
    </xf>
    <xf numFmtId="0" fontId="14" fillId="22" borderId="50" xfId="0" applyFont="1" applyFill="1" applyBorder="1" applyAlignment="1">
      <alignment horizontal="center" vertical="center" wrapText="1"/>
    </xf>
    <xf numFmtId="0" fontId="16" fillId="22" borderId="53" xfId="0" applyFont="1" applyFill="1" applyBorder="1" applyAlignment="1">
      <alignment horizontal="center" vertical="center" wrapText="1"/>
    </xf>
    <xf numFmtId="0" fontId="10" fillId="0" borderId="0" xfId="0" applyFont="1"/>
    <xf numFmtId="0" fontId="42" fillId="5" borderId="0" xfId="0" applyFont="1" applyFill="1" applyAlignment="1">
      <alignment vertical="center"/>
    </xf>
    <xf numFmtId="0" fontId="6" fillId="32" borderId="71" xfId="0" applyFont="1" applyFill="1" applyBorder="1" applyAlignment="1">
      <alignment horizontal="center"/>
    </xf>
    <xf numFmtId="0" fontId="6" fillId="32" borderId="55" xfId="0" applyFont="1" applyFill="1" applyBorder="1" applyAlignment="1">
      <alignment horizontal="center"/>
    </xf>
    <xf numFmtId="0" fontId="6" fillId="5" borderId="0" xfId="0" applyFont="1" applyFill="1" applyAlignment="1">
      <alignment horizontal="right" vertical="center"/>
    </xf>
    <xf numFmtId="4" fontId="3" fillId="32" borderId="22" xfId="0" applyNumberFormat="1" applyFont="1" applyFill="1" applyBorder="1" applyAlignment="1">
      <alignment horizontal="center"/>
    </xf>
    <xf numFmtId="4" fontId="3" fillId="32" borderId="21" xfId="0" applyNumberFormat="1" applyFont="1" applyFill="1" applyBorder="1" applyAlignment="1">
      <alignment horizontal="center"/>
    </xf>
    <xf numFmtId="168" fontId="3" fillId="32" borderId="22" xfId="0" applyNumberFormat="1" applyFont="1" applyFill="1" applyBorder="1" applyAlignment="1">
      <alignment horizontal="center"/>
    </xf>
    <xf numFmtId="168" fontId="3" fillId="32" borderId="21" xfId="0" applyNumberFormat="1" applyFont="1" applyFill="1" applyBorder="1" applyAlignment="1">
      <alignment horizontal="center"/>
    </xf>
    <xf numFmtId="0" fontId="3" fillId="32" borderId="22" xfId="0" applyFont="1" applyFill="1" applyBorder="1" applyAlignment="1">
      <alignment horizontal="center"/>
    </xf>
    <xf numFmtId="0" fontId="3" fillId="32" borderId="21" xfId="0" applyFont="1" applyFill="1" applyBorder="1" applyAlignment="1">
      <alignment horizontal="center"/>
    </xf>
    <xf numFmtId="172" fontId="40" fillId="35" borderId="3" xfId="1" applyNumberFormat="1" applyFont="1" applyFill="1" applyBorder="1" applyAlignment="1">
      <alignment horizontal="center" vertical="center"/>
    </xf>
    <xf numFmtId="167" fontId="43" fillId="5" borderId="3" xfId="2" applyNumberFormat="1" applyFont="1" applyFill="1" applyBorder="1" applyAlignment="1" applyProtection="1">
      <alignment vertical="center"/>
    </xf>
    <xf numFmtId="172" fontId="40" fillId="5" borderId="3" xfId="1" applyNumberFormat="1" applyFont="1" applyFill="1" applyBorder="1"/>
    <xf numFmtId="172" fontId="40" fillId="5" borderId="6" xfId="1" applyNumberFormat="1" applyFont="1" applyFill="1" applyBorder="1"/>
    <xf numFmtId="10" fontId="43" fillId="5" borderId="3" xfId="2" applyNumberFormat="1" applyFont="1" applyFill="1" applyBorder="1" applyAlignment="1" applyProtection="1">
      <alignment vertical="center"/>
    </xf>
    <xf numFmtId="172" fontId="44" fillId="5" borderId="3" xfId="2" applyNumberFormat="1" applyFont="1" applyFill="1" applyBorder="1" applyAlignment="1" applyProtection="1">
      <alignment vertical="center"/>
    </xf>
    <xf numFmtId="9" fontId="12" fillId="9" borderId="3" xfId="0" applyNumberFormat="1" applyFont="1" applyFill="1" applyBorder="1" applyAlignment="1">
      <alignment horizontal="center" vertical="center"/>
    </xf>
    <xf numFmtId="2" fontId="12" fillId="9" borderId="3" xfId="0" applyNumberFormat="1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center" vertical="center"/>
    </xf>
    <xf numFmtId="172" fontId="40" fillId="36" borderId="3" xfId="1" applyNumberFormat="1" applyFont="1" applyFill="1" applyBorder="1" applyAlignment="1">
      <alignment horizontal="center" vertical="center"/>
    </xf>
    <xf numFmtId="10" fontId="12" fillId="9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vertical="center"/>
    </xf>
    <xf numFmtId="172" fontId="40" fillId="5" borderId="3" xfId="1" applyNumberFormat="1" applyFont="1" applyFill="1" applyBorder="1" applyAlignment="1">
      <alignment vertical="center"/>
    </xf>
    <xf numFmtId="178" fontId="43" fillId="5" borderId="3" xfId="2" applyNumberFormat="1" applyFont="1" applyFill="1" applyBorder="1" applyAlignment="1" applyProtection="1">
      <alignment horizontal="right" vertical="center"/>
    </xf>
    <xf numFmtId="178" fontId="43" fillId="5" borderId="3" xfId="2" applyNumberFormat="1" applyFont="1" applyFill="1" applyBorder="1" applyAlignment="1" applyProtection="1">
      <alignment vertical="center"/>
    </xf>
    <xf numFmtId="166" fontId="43" fillId="5" borderId="3" xfId="2" applyNumberFormat="1" applyFont="1" applyFill="1" applyBorder="1" applyAlignment="1" applyProtection="1">
      <alignment vertical="center"/>
    </xf>
    <xf numFmtId="10" fontId="14" fillId="0" borderId="3" xfId="0" applyNumberFormat="1" applyFont="1" applyBorder="1" applyAlignment="1">
      <alignment horizontal="center" vertical="center"/>
    </xf>
    <xf numFmtId="4" fontId="14" fillId="0" borderId="3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0" fontId="12" fillId="3" borderId="3" xfId="0" applyFont="1" applyFill="1" applyBorder="1" applyAlignment="1">
      <alignment horizontal="center" vertical="center"/>
    </xf>
    <xf numFmtId="2" fontId="14" fillId="0" borderId="3" xfId="0" applyNumberFormat="1" applyFont="1" applyBorder="1" applyAlignment="1">
      <alignment horizontal="right" vertical="center"/>
    </xf>
    <xf numFmtId="4" fontId="12" fillId="9" borderId="3" xfId="0" applyNumberFormat="1" applyFont="1" applyFill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10" fontId="43" fillId="5" borderId="3" xfId="2" applyNumberFormat="1" applyFont="1" applyFill="1" applyBorder="1" applyAlignment="1" applyProtection="1">
      <alignment vertical="center"/>
      <protection locked="0"/>
    </xf>
    <xf numFmtId="10" fontId="40" fillId="37" borderId="3" xfId="0" applyNumberFormat="1" applyFont="1" applyFill="1" applyBorder="1" applyAlignment="1">
      <alignment horizontal="right" vertical="center" wrapText="1"/>
    </xf>
    <xf numFmtId="172" fontId="40" fillId="37" borderId="3" xfId="0" applyNumberFormat="1" applyFont="1" applyFill="1" applyBorder="1" applyAlignment="1">
      <alignment vertical="center"/>
    </xf>
    <xf numFmtId="174" fontId="43" fillId="5" borderId="3" xfId="2" applyNumberFormat="1" applyFont="1" applyFill="1" applyBorder="1" applyProtection="1"/>
    <xf numFmtId="0" fontId="14" fillId="0" borderId="41" xfId="0" applyFont="1" applyBorder="1" applyAlignment="1">
      <alignment wrapText="1"/>
    </xf>
    <xf numFmtId="174" fontId="43" fillId="5" borderId="3" xfId="2" applyNumberFormat="1" applyFont="1" applyFill="1" applyBorder="1" applyAlignment="1" applyProtection="1">
      <alignment vertical="center"/>
    </xf>
    <xf numFmtId="10" fontId="43" fillId="38" borderId="3" xfId="2" applyNumberFormat="1" applyFont="1" applyFill="1" applyBorder="1" applyAlignment="1" applyProtection="1">
      <alignment vertical="center"/>
    </xf>
    <xf numFmtId="172" fontId="40" fillId="38" borderId="3" xfId="1" applyNumberFormat="1" applyFont="1" applyFill="1" applyBorder="1" applyAlignment="1">
      <alignment horizontal="left" vertical="center"/>
    </xf>
    <xf numFmtId="172" fontId="10" fillId="0" borderId="3" xfId="1" applyNumberFormat="1" applyFont="1" applyBorder="1" applyAlignment="1">
      <alignment vertical="center"/>
    </xf>
    <xf numFmtId="172" fontId="10" fillId="0" borderId="11" xfId="1" applyNumberFormat="1" applyFont="1" applyBorder="1" applyAlignment="1">
      <alignment vertical="center"/>
    </xf>
    <xf numFmtId="4" fontId="10" fillId="0" borderId="0" xfId="0" applyNumberFormat="1" applyFont="1"/>
    <xf numFmtId="10" fontId="43" fillId="5" borderId="11" xfId="2" applyNumberFormat="1" applyFont="1" applyFill="1" applyBorder="1" applyAlignment="1" applyProtection="1">
      <alignment vertical="center"/>
    </xf>
    <xf numFmtId="10" fontId="43" fillId="39" borderId="55" xfId="2" applyNumberFormat="1" applyFont="1" applyFill="1" applyBorder="1" applyAlignment="1" applyProtection="1">
      <alignment vertical="center"/>
    </xf>
    <xf numFmtId="172" fontId="40" fillId="39" borderId="54" xfId="1" applyNumberFormat="1" applyFont="1" applyFill="1" applyBorder="1" applyAlignment="1">
      <alignment vertical="center"/>
    </xf>
    <xf numFmtId="10" fontId="43" fillId="39" borderId="56" xfId="2" applyNumberFormat="1" applyFont="1" applyFill="1" applyBorder="1" applyAlignment="1" applyProtection="1">
      <alignment vertical="center"/>
    </xf>
    <xf numFmtId="172" fontId="40" fillId="39" borderId="3" xfId="1" applyNumberFormat="1" applyFont="1" applyFill="1" applyBorder="1" applyAlignment="1">
      <alignment vertical="center"/>
    </xf>
    <xf numFmtId="10" fontId="43" fillId="39" borderId="69" xfId="2" applyNumberFormat="1" applyFont="1" applyFill="1" applyBorder="1" applyAlignment="1" applyProtection="1">
      <alignment vertical="center"/>
    </xf>
    <xf numFmtId="172" fontId="40" fillId="39" borderId="50" xfId="1" applyNumberFormat="1" applyFont="1" applyFill="1" applyBorder="1" applyAlignment="1">
      <alignment vertical="center"/>
    </xf>
    <xf numFmtId="0" fontId="43" fillId="5" borderId="7" xfId="2" applyNumberFormat="1" applyFont="1" applyFill="1" applyBorder="1" applyAlignment="1" applyProtection="1">
      <alignment vertical="center"/>
    </xf>
    <xf numFmtId="172" fontId="10" fillId="5" borderId="7" xfId="1" applyNumberFormat="1" applyFont="1" applyFill="1" applyBorder="1" applyAlignment="1">
      <alignment vertical="center"/>
    </xf>
    <xf numFmtId="10" fontId="40" fillId="37" borderId="50" xfId="0" applyNumberFormat="1" applyFont="1" applyFill="1" applyBorder="1" applyAlignment="1">
      <alignment horizontal="right" vertical="center" wrapText="1"/>
    </xf>
    <xf numFmtId="172" fontId="40" fillId="37" borderId="50" xfId="0" applyNumberFormat="1" applyFont="1" applyFill="1" applyBorder="1" applyAlignment="1">
      <alignment vertical="center"/>
    </xf>
    <xf numFmtId="0" fontId="40" fillId="40" borderId="54" xfId="0" applyFont="1" applyFill="1" applyBorder="1" applyAlignment="1">
      <alignment horizontal="center" vertical="center" wrapText="1"/>
    </xf>
    <xf numFmtId="172" fontId="40" fillId="41" borderId="11" xfId="1" applyNumberFormat="1" applyFont="1" applyFill="1" applyBorder="1" applyAlignment="1">
      <alignment horizontal="center" vertical="center"/>
    </xf>
    <xf numFmtId="172" fontId="40" fillId="5" borderId="54" xfId="0" applyNumberFormat="1" applyFont="1" applyFill="1" applyBorder="1" applyAlignment="1">
      <alignment vertical="center"/>
    </xf>
    <xf numFmtId="172" fontId="40" fillId="5" borderId="3" xfId="0" applyNumberFormat="1" applyFont="1" applyFill="1" applyBorder="1" applyAlignment="1">
      <alignment vertical="center"/>
    </xf>
    <xf numFmtId="172" fontId="45" fillId="5" borderId="3" xfId="0" applyNumberFormat="1" applyFont="1" applyFill="1" applyBorder="1" applyAlignment="1">
      <alignment vertical="center"/>
    </xf>
    <xf numFmtId="172" fontId="45" fillId="5" borderId="11" xfId="0" applyNumberFormat="1" applyFont="1" applyFill="1" applyBorder="1" applyAlignment="1">
      <alignment vertical="center"/>
    </xf>
    <xf numFmtId="172" fontId="45" fillId="5" borderId="15" xfId="0" applyNumberFormat="1" applyFont="1" applyFill="1" applyBorder="1" applyAlignment="1">
      <alignment vertical="center"/>
    </xf>
    <xf numFmtId="0" fontId="40" fillId="16" borderId="48" xfId="0" applyFont="1" applyFill="1" applyBorder="1" applyAlignment="1">
      <alignment vertical="center" wrapText="1"/>
    </xf>
    <xf numFmtId="179" fontId="40" fillId="16" borderId="48" xfId="0" applyNumberFormat="1" applyFont="1" applyFill="1" applyBorder="1" applyAlignment="1">
      <alignment horizontal="right" vertical="center" wrapText="1"/>
    </xf>
    <xf numFmtId="0" fontId="40" fillId="16" borderId="0" xfId="0" applyFont="1" applyFill="1" applyAlignment="1">
      <alignment vertical="center" wrapText="1"/>
    </xf>
    <xf numFmtId="179" fontId="40" fillId="16" borderId="0" xfId="0" applyNumberFormat="1" applyFont="1" applyFill="1" applyAlignment="1">
      <alignment horizontal="right" vertical="center" wrapText="1"/>
    </xf>
    <xf numFmtId="0" fontId="40" fillId="20" borderId="48" xfId="0" applyFont="1" applyFill="1" applyBorder="1" applyAlignment="1">
      <alignment vertical="center" wrapText="1"/>
    </xf>
    <xf numFmtId="179" fontId="25" fillId="20" borderId="48" xfId="0" applyNumberFormat="1" applyFont="1" applyFill="1" applyBorder="1" applyAlignment="1">
      <alignment horizontal="right" vertical="center" wrapText="1"/>
    </xf>
    <xf numFmtId="0" fontId="40" fillId="20" borderId="0" xfId="0" applyFont="1" applyFill="1" applyAlignment="1">
      <alignment vertical="center" wrapText="1"/>
    </xf>
    <xf numFmtId="179" fontId="25" fillId="20" borderId="0" xfId="0" applyNumberFormat="1" applyFont="1" applyFill="1" applyAlignment="1">
      <alignment horizontal="right" vertical="center" wrapText="1"/>
    </xf>
    <xf numFmtId="0" fontId="10" fillId="0" borderId="34" xfId="0" applyFont="1" applyBorder="1"/>
    <xf numFmtId="0" fontId="40" fillId="42" borderId="3" xfId="0" applyFont="1" applyFill="1" applyBorder="1" applyAlignment="1">
      <alignment horizontal="center" vertical="center"/>
    </xf>
    <xf numFmtId="0" fontId="40" fillId="42" borderId="3" xfId="0" applyFont="1" applyFill="1" applyBorder="1" applyAlignment="1">
      <alignment horizontal="center" vertical="center" wrapText="1"/>
    </xf>
    <xf numFmtId="0" fontId="10" fillId="42" borderId="3" xfId="0" applyFont="1" applyFill="1" applyBorder="1"/>
    <xf numFmtId="180" fontId="10" fillId="42" borderId="3" xfId="0" applyNumberFormat="1" applyFont="1" applyFill="1" applyBorder="1"/>
    <xf numFmtId="172" fontId="10" fillId="42" borderId="3" xfId="0" applyNumberFormat="1" applyFont="1" applyFill="1" applyBorder="1"/>
    <xf numFmtId="0" fontId="46" fillId="7" borderId="3" xfId="0" applyFont="1" applyFill="1" applyBorder="1" applyAlignment="1">
      <alignment horizontal="right"/>
    </xf>
    <xf numFmtId="180" fontId="46" fillId="7" borderId="3" xfId="0" applyNumberFormat="1" applyFont="1" applyFill="1" applyBorder="1"/>
    <xf numFmtId="172" fontId="46" fillId="7" borderId="3" xfId="0" applyNumberFormat="1" applyFont="1" applyFill="1" applyBorder="1"/>
    <xf numFmtId="174" fontId="10" fillId="0" borderId="34" xfId="0" applyNumberFormat="1" applyFont="1" applyBorder="1"/>
    <xf numFmtId="174" fontId="10" fillId="0" borderId="0" xfId="0" applyNumberFormat="1" applyFont="1"/>
    <xf numFmtId="0" fontId="10" fillId="5" borderId="34" xfId="0" applyFont="1" applyFill="1" applyBorder="1" applyAlignment="1">
      <alignment horizontal="center" vertical="center"/>
    </xf>
    <xf numFmtId="0" fontId="10" fillId="5" borderId="0" xfId="0" applyFont="1" applyFill="1" applyAlignment="1">
      <alignment vertical="center"/>
    </xf>
    <xf numFmtId="181" fontId="10" fillId="5" borderId="0" xfId="0" applyNumberFormat="1" applyFont="1" applyFill="1" applyAlignment="1">
      <alignment vertical="center"/>
    </xf>
    <xf numFmtId="182" fontId="10" fillId="42" borderId="3" xfId="0" applyNumberFormat="1" applyFont="1" applyFill="1" applyBorder="1"/>
    <xf numFmtId="4" fontId="10" fillId="42" borderId="3" xfId="0" applyNumberFormat="1" applyFont="1" applyFill="1" applyBorder="1"/>
    <xf numFmtId="0" fontId="10" fillId="5" borderId="0" xfId="0" applyFont="1" applyFill="1"/>
    <xf numFmtId="0" fontId="0" fillId="5" borderId="0" xfId="0" applyFill="1"/>
    <xf numFmtId="0" fontId="46" fillId="21" borderId="3" xfId="0" applyFont="1" applyFill="1" applyBorder="1" applyAlignment="1">
      <alignment horizontal="right"/>
    </xf>
    <xf numFmtId="180" fontId="10" fillId="21" borderId="3" xfId="0" applyNumberFormat="1" applyFont="1" applyFill="1" applyBorder="1"/>
    <xf numFmtId="4" fontId="10" fillId="21" borderId="3" xfId="0" applyNumberFormat="1" applyFont="1" applyFill="1" applyBorder="1"/>
    <xf numFmtId="172" fontId="46" fillId="21" borderId="3" xfId="0" applyNumberFormat="1" applyFont="1" applyFill="1" applyBorder="1"/>
    <xf numFmtId="182" fontId="10" fillId="21" borderId="3" xfId="0" applyNumberFormat="1" applyFont="1" applyFill="1" applyBorder="1"/>
    <xf numFmtId="0" fontId="14" fillId="42" borderId="3" xfId="0" applyFont="1" applyFill="1" applyBorder="1"/>
    <xf numFmtId="0" fontId="47" fillId="22" borderId="3" xfId="0" applyFont="1" applyFill="1" applyBorder="1" applyAlignment="1">
      <alignment horizontal="right" vertical="center" wrapText="1"/>
    </xf>
    <xf numFmtId="183" fontId="10" fillId="22" borderId="3" xfId="0" applyNumberFormat="1" applyFont="1" applyFill="1" applyBorder="1"/>
    <xf numFmtId="4" fontId="10" fillId="22" borderId="3" xfId="0" applyNumberFormat="1" applyFont="1" applyFill="1" applyBorder="1"/>
    <xf numFmtId="172" fontId="46" fillId="22" borderId="3" xfId="0" applyNumberFormat="1" applyFont="1" applyFill="1" applyBorder="1"/>
    <xf numFmtId="0" fontId="28" fillId="25" borderId="27" xfId="0" applyFont="1" applyFill="1" applyBorder="1" applyAlignment="1">
      <alignment horizontal="center" vertical="center" wrapText="1"/>
    </xf>
    <xf numFmtId="0" fontId="26" fillId="25" borderId="26" xfId="0" applyFont="1" applyFill="1" applyBorder="1" applyAlignment="1">
      <alignment horizontal="center" vertical="center" wrapText="1"/>
    </xf>
    <xf numFmtId="0" fontId="9" fillId="0" borderId="55" xfId="0" applyFont="1" applyBorder="1"/>
    <xf numFmtId="2" fontId="14" fillId="11" borderId="25" xfId="1" applyNumberFormat="1" applyFont="1" applyFill="1" applyBorder="1" applyAlignment="1">
      <alignment horizontal="center" vertical="center"/>
    </xf>
    <xf numFmtId="0" fontId="16" fillId="0" borderId="21" xfId="0" applyFont="1" applyBorder="1"/>
    <xf numFmtId="169" fontId="14" fillId="11" borderId="25" xfId="1" applyNumberFormat="1" applyFont="1" applyFill="1" applyBorder="1" applyAlignment="1">
      <alignment horizontal="center" vertical="center"/>
    </xf>
    <xf numFmtId="169" fontId="14" fillId="11" borderId="42" xfId="1" applyNumberFormat="1" applyFont="1" applyFill="1" applyBorder="1" applyAlignment="1">
      <alignment horizontal="center" vertical="center"/>
    </xf>
    <xf numFmtId="0" fontId="39" fillId="19" borderId="64" xfId="0" applyFont="1" applyFill="1" applyBorder="1" applyAlignment="1">
      <alignment horizontal="center" vertical="center"/>
    </xf>
    <xf numFmtId="171" fontId="12" fillId="30" borderId="1" xfId="1" applyFont="1" applyFill="1" applyBorder="1" applyAlignment="1">
      <alignment horizontal="center" vertical="center"/>
    </xf>
    <xf numFmtId="0" fontId="14" fillId="0" borderId="10" xfId="0" applyFont="1" applyBorder="1"/>
    <xf numFmtId="2" fontId="25" fillId="31" borderId="48" xfId="0" applyNumberFormat="1" applyFont="1" applyFill="1" applyBorder="1" applyAlignment="1">
      <alignment horizontal="left"/>
    </xf>
    <xf numFmtId="168" fontId="3" fillId="0" borderId="7" xfId="0" applyNumberFormat="1" applyFont="1" applyBorder="1" applyAlignment="1">
      <alignment vertical="center"/>
    </xf>
    <xf numFmtId="168" fontId="3" fillId="0" borderId="7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0" xfId="0" applyFont="1"/>
    <xf numFmtId="10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173" fontId="3" fillId="0" borderId="0" xfId="1" quotePrefix="1" applyNumberFormat="1" applyFont="1" applyAlignment="1">
      <alignment horizontal="center" vertical="center"/>
    </xf>
    <xf numFmtId="172" fontId="3" fillId="0" borderId="0" xfId="0" applyNumberFormat="1" applyFont="1" applyAlignment="1">
      <alignment horizontal="center" vertical="center"/>
    </xf>
    <xf numFmtId="0" fontId="18" fillId="3" borderId="37" xfId="0" applyFont="1" applyFill="1" applyBorder="1" applyAlignment="1">
      <alignment vertical="center"/>
    </xf>
    <xf numFmtId="175" fontId="17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174" fontId="18" fillId="3" borderId="37" xfId="0" applyNumberFormat="1" applyFont="1" applyFill="1" applyBorder="1" applyAlignment="1">
      <alignment vertical="center"/>
    </xf>
    <xf numFmtId="174" fontId="18" fillId="3" borderId="38" xfId="0" applyNumberFormat="1" applyFont="1" applyFill="1" applyBorder="1" applyAlignment="1">
      <alignment vertical="center"/>
    </xf>
    <xf numFmtId="0" fontId="7" fillId="10" borderId="0" xfId="0" applyFont="1" applyFill="1" applyAlignment="1">
      <alignment vertical="center"/>
    </xf>
    <xf numFmtId="0" fontId="19" fillId="10" borderId="0" xfId="0" applyFont="1" applyFill="1"/>
    <xf numFmtId="0" fontId="19" fillId="3" borderId="80" xfId="0" applyFont="1" applyFill="1" applyBorder="1" applyAlignment="1">
      <alignment horizontal="center" vertical="center" wrapText="1"/>
    </xf>
    <xf numFmtId="0" fontId="17" fillId="0" borderId="81" xfId="0" applyFont="1" applyBorder="1" applyAlignment="1">
      <alignment vertical="center"/>
    </xf>
    <xf numFmtId="0" fontId="17" fillId="0" borderId="82" xfId="0" applyFont="1" applyBorder="1" applyAlignment="1">
      <alignment vertical="center"/>
    </xf>
    <xf numFmtId="0" fontId="19" fillId="3" borderId="37" xfId="0" applyFont="1" applyFill="1" applyBorder="1" applyAlignment="1">
      <alignment horizontal="center" vertical="center" wrapText="1"/>
    </xf>
    <xf numFmtId="167" fontId="17" fillId="0" borderId="21" xfId="0" applyNumberFormat="1" applyFont="1" applyBorder="1" applyAlignment="1">
      <alignment vertical="center"/>
    </xf>
    <xf numFmtId="0" fontId="18" fillId="12" borderId="85" xfId="0" applyFont="1" applyFill="1" applyBorder="1" applyAlignment="1">
      <alignment vertical="center"/>
    </xf>
    <xf numFmtId="0" fontId="18" fillId="12" borderId="86" xfId="0" applyFont="1" applyFill="1" applyBorder="1" applyAlignment="1">
      <alignment vertical="center"/>
    </xf>
    <xf numFmtId="9" fontId="18" fillId="12" borderId="88" xfId="0" applyNumberFormat="1" applyFont="1" applyFill="1" applyBorder="1" applyAlignment="1">
      <alignment horizontal="left" vertical="center"/>
    </xf>
    <xf numFmtId="172" fontId="40" fillId="35" borderId="7" xfId="1" applyNumberFormat="1" applyFont="1" applyFill="1" applyBorder="1" applyAlignment="1">
      <alignment horizontal="center" vertical="center"/>
    </xf>
    <xf numFmtId="0" fontId="9" fillId="0" borderId="7" xfId="0" applyFont="1" applyBorder="1"/>
    <xf numFmtId="0" fontId="24" fillId="0" borderId="22" xfId="0" applyFont="1" applyBorder="1"/>
    <xf numFmtId="0" fontId="24" fillId="0" borderId="3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8" fillId="25" borderId="72" xfId="0" applyFont="1" applyFill="1" applyBorder="1" applyAlignment="1">
      <alignment horizontal="center" vertical="center" wrapText="1"/>
    </xf>
    <xf numFmtId="0" fontId="26" fillId="25" borderId="90" xfId="0" applyFont="1" applyFill="1" applyBorder="1" applyAlignment="1">
      <alignment horizontal="center" vertical="center" wrapText="1"/>
    </xf>
    <xf numFmtId="2" fontId="14" fillId="11" borderId="73" xfId="1" applyNumberFormat="1" applyFont="1" applyFill="1" applyBorder="1" applyAlignment="1">
      <alignment horizontal="center" vertical="center"/>
    </xf>
    <xf numFmtId="169" fontId="14" fillId="11" borderId="73" xfId="1" applyNumberFormat="1" applyFont="1" applyFill="1" applyBorder="1" applyAlignment="1">
      <alignment horizontal="center" vertical="center"/>
    </xf>
    <xf numFmtId="169" fontId="14" fillId="11" borderId="81" xfId="1" applyNumberFormat="1" applyFont="1" applyFill="1" applyBorder="1" applyAlignment="1">
      <alignment horizontal="center" vertical="center"/>
    </xf>
    <xf numFmtId="169" fontId="14" fillId="11" borderId="91" xfId="1" applyNumberFormat="1" applyFont="1" applyFill="1" applyBorder="1" applyAlignment="1">
      <alignment horizontal="center" vertical="center"/>
    </xf>
    <xf numFmtId="0" fontId="48" fillId="0" borderId="83" xfId="0" applyFont="1" applyBorder="1" applyAlignment="1">
      <alignment vertical="center"/>
    </xf>
    <xf numFmtId="0" fontId="24" fillId="0" borderId="7" xfId="0" applyFont="1" applyBorder="1" applyAlignment="1">
      <alignment vertical="center"/>
    </xf>
    <xf numFmtId="167" fontId="24" fillId="0" borderId="25" xfId="0" applyNumberFormat="1" applyFont="1" applyBorder="1" applyAlignment="1">
      <alignment vertical="center"/>
    </xf>
    <xf numFmtId="0" fontId="42" fillId="5" borderId="92" xfId="0" applyFont="1" applyFill="1" applyBorder="1" applyAlignment="1">
      <alignment horizontal="center" vertical="center"/>
    </xf>
    <xf numFmtId="0" fontId="10" fillId="5" borderId="92" xfId="0" applyFont="1" applyFill="1" applyBorder="1" applyAlignment="1">
      <alignment vertical="center"/>
    </xf>
    <xf numFmtId="4" fontId="3" fillId="32" borderId="98" xfId="0" applyNumberFormat="1" applyFont="1" applyFill="1" applyBorder="1" applyAlignment="1">
      <alignment horizontal="center"/>
    </xf>
    <xf numFmtId="168" fontId="3" fillId="32" borderId="98" xfId="0" applyNumberFormat="1" applyFont="1" applyFill="1" applyBorder="1" applyAlignment="1">
      <alignment horizontal="center"/>
    </xf>
    <xf numFmtId="0" fontId="3" fillId="32" borderId="98" xfId="0" applyFont="1" applyFill="1" applyBorder="1" applyAlignment="1">
      <alignment horizontal="center"/>
    </xf>
    <xf numFmtId="0" fontId="10" fillId="5" borderId="94" xfId="0" applyFont="1" applyFill="1" applyBorder="1" applyAlignment="1">
      <alignment vertical="center"/>
    </xf>
    <xf numFmtId="0" fontId="6" fillId="5" borderId="99" xfId="0" applyFont="1" applyFill="1" applyBorder="1" applyAlignment="1">
      <alignment horizontal="right" vertical="center"/>
    </xf>
    <xf numFmtId="0" fontId="3" fillId="32" borderId="100" xfId="0" applyFont="1" applyFill="1" applyBorder="1" applyAlignment="1">
      <alignment horizontal="center"/>
    </xf>
    <xf numFmtId="0" fontId="3" fillId="32" borderId="101" xfId="0" applyFont="1" applyFill="1" applyBorder="1" applyAlignment="1">
      <alignment horizontal="center"/>
    </xf>
    <xf numFmtId="0" fontId="3" fillId="32" borderId="102" xfId="0" applyFont="1" applyFill="1" applyBorder="1" applyAlignment="1">
      <alignment horizontal="center"/>
    </xf>
    <xf numFmtId="0" fontId="40" fillId="35" borderId="103" xfId="0" applyFont="1" applyFill="1" applyBorder="1" applyAlignment="1">
      <alignment vertical="center" wrapText="1"/>
    </xf>
    <xf numFmtId="172" fontId="40" fillId="35" borderId="104" xfId="1" applyNumberFormat="1" applyFont="1" applyFill="1" applyBorder="1" applyAlignment="1">
      <alignment horizontal="center" vertical="center"/>
    </xf>
    <xf numFmtId="0" fontId="10" fillId="5" borderId="103" xfId="0" applyFont="1" applyFill="1" applyBorder="1" applyAlignment="1">
      <alignment vertical="center" wrapText="1"/>
    </xf>
    <xf numFmtId="172" fontId="40" fillId="5" borderId="105" xfId="1" applyNumberFormat="1" applyFont="1" applyFill="1" applyBorder="1"/>
    <xf numFmtId="0" fontId="12" fillId="9" borderId="106" xfId="0" applyFont="1" applyFill="1" applyBorder="1" applyAlignment="1">
      <alignment horizontal="right" vertical="center"/>
    </xf>
    <xf numFmtId="9" fontId="12" fillId="9" borderId="107" xfId="0" applyNumberFormat="1" applyFont="1" applyFill="1" applyBorder="1" applyAlignment="1">
      <alignment horizontal="center" vertical="center"/>
    </xf>
    <xf numFmtId="2" fontId="12" fillId="9" borderId="107" xfId="0" applyNumberFormat="1" applyFont="1" applyFill="1" applyBorder="1" applyAlignment="1">
      <alignment horizontal="right" vertical="center"/>
    </xf>
    <xf numFmtId="2" fontId="12" fillId="9" borderId="108" xfId="0" applyNumberFormat="1" applyFont="1" applyFill="1" applyBorder="1" applyAlignment="1">
      <alignment horizontal="right" vertical="center"/>
    </xf>
    <xf numFmtId="2" fontId="12" fillId="9" borderId="109" xfId="0" applyNumberFormat="1" applyFont="1" applyFill="1" applyBorder="1" applyAlignment="1">
      <alignment horizontal="right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6" fillId="32" borderId="97" xfId="0" applyFont="1" applyFill="1" applyBorder="1" applyAlignment="1">
      <alignment horizontal="center" wrapText="1"/>
    </xf>
    <xf numFmtId="0" fontId="40" fillId="35" borderId="110" xfId="0" applyFont="1" applyFill="1" applyBorder="1" applyAlignment="1">
      <alignment vertical="center" wrapText="1"/>
    </xf>
    <xf numFmtId="0" fontId="10" fillId="5" borderId="104" xfId="0" applyFont="1" applyFill="1" applyBorder="1" applyAlignment="1">
      <alignment horizontal="center" vertical="center"/>
    </xf>
    <xf numFmtId="0" fontId="12" fillId="3" borderId="103" xfId="0" applyFont="1" applyFill="1" applyBorder="1" applyAlignment="1">
      <alignment vertical="center"/>
    </xf>
    <xf numFmtId="172" fontId="40" fillId="36" borderId="105" xfId="1" applyNumberFormat="1" applyFont="1" applyFill="1" applyBorder="1" applyAlignment="1">
      <alignment horizontal="center" vertical="center"/>
    </xf>
    <xf numFmtId="0" fontId="14" fillId="0" borderId="103" xfId="0" applyFont="1" applyBorder="1" applyAlignment="1">
      <alignment vertical="center"/>
    </xf>
    <xf numFmtId="0" fontId="12" fillId="9" borderId="103" xfId="0" applyFont="1" applyFill="1" applyBorder="1" applyAlignment="1">
      <alignment horizontal="right" vertical="center"/>
    </xf>
    <xf numFmtId="2" fontId="12" fillId="9" borderId="105" xfId="0" applyNumberFormat="1" applyFont="1" applyFill="1" applyBorder="1" applyAlignment="1">
      <alignment horizontal="right" vertical="center"/>
    </xf>
    <xf numFmtId="0" fontId="12" fillId="3" borderId="105" xfId="0" applyFont="1" applyFill="1" applyBorder="1" applyAlignment="1">
      <alignment vertical="center"/>
    </xf>
    <xf numFmtId="172" fontId="40" fillId="5" borderId="105" xfId="1" applyNumberFormat="1" applyFont="1" applyFill="1" applyBorder="1" applyAlignment="1">
      <alignment vertical="center"/>
    </xf>
    <xf numFmtId="172" fontId="40" fillId="35" borderId="105" xfId="1" applyNumberFormat="1" applyFont="1" applyFill="1" applyBorder="1" applyAlignment="1">
      <alignment horizontal="center" vertical="center"/>
    </xf>
    <xf numFmtId="4" fontId="14" fillId="0" borderId="105" xfId="0" applyNumberFormat="1" applyFont="1" applyBorder="1" applyAlignment="1">
      <alignment vertical="center"/>
    </xf>
    <xf numFmtId="0" fontId="10" fillId="5" borderId="103" xfId="0" applyFont="1" applyFill="1" applyBorder="1" applyAlignment="1">
      <alignment horizontal="center" vertical="center"/>
    </xf>
    <xf numFmtId="0" fontId="10" fillId="5" borderId="105" xfId="0" applyFont="1" applyFill="1" applyBorder="1" applyAlignment="1">
      <alignment horizontal="center" vertical="center"/>
    </xf>
    <xf numFmtId="0" fontId="12" fillId="3" borderId="105" xfId="0" applyFont="1" applyFill="1" applyBorder="1" applyAlignment="1">
      <alignment horizontal="center" vertical="center"/>
    </xf>
    <xf numFmtId="2" fontId="14" fillId="0" borderId="105" xfId="0" applyNumberFormat="1" applyFont="1" applyBorder="1" applyAlignment="1">
      <alignment horizontal="right" vertical="center"/>
    </xf>
    <xf numFmtId="4" fontId="12" fillId="9" borderId="105" xfId="0" applyNumberFormat="1" applyFont="1" applyFill="1" applyBorder="1" applyAlignment="1">
      <alignment horizontal="right" vertical="center"/>
    </xf>
    <xf numFmtId="4" fontId="12" fillId="0" borderId="105" xfId="0" applyNumberFormat="1" applyFont="1" applyBorder="1" applyAlignment="1">
      <alignment horizontal="right" vertical="center"/>
    </xf>
    <xf numFmtId="0" fontId="40" fillId="37" borderId="103" xfId="0" applyFont="1" applyFill="1" applyBorder="1" applyAlignment="1">
      <alignment horizontal="right" vertical="center" wrapText="1"/>
    </xf>
    <xf numFmtId="172" fontId="40" fillId="37" borderId="105" xfId="0" applyNumberFormat="1" applyFont="1" applyFill="1" applyBorder="1" applyAlignment="1">
      <alignment vertical="center"/>
    </xf>
    <xf numFmtId="0" fontId="14" fillId="0" borderId="103" xfId="0" applyFont="1" applyBorder="1" applyAlignment="1">
      <alignment wrapText="1"/>
    </xf>
    <xf numFmtId="0" fontId="40" fillId="38" borderId="103" xfId="0" applyFont="1" applyFill="1" applyBorder="1" applyAlignment="1">
      <alignment vertical="center" wrapText="1"/>
    </xf>
    <xf numFmtId="172" fontId="40" fillId="38" borderId="105" xfId="1" applyNumberFormat="1" applyFont="1" applyFill="1" applyBorder="1" applyAlignment="1">
      <alignment horizontal="left" vertical="center"/>
    </xf>
    <xf numFmtId="172" fontId="10" fillId="0" borderId="105" xfId="1" applyNumberFormat="1" applyFont="1" applyBorder="1" applyAlignment="1">
      <alignment vertical="center"/>
    </xf>
    <xf numFmtId="172" fontId="10" fillId="0" borderId="113" xfId="1" applyNumberFormat="1" applyFont="1" applyBorder="1" applyAlignment="1">
      <alignment vertical="center"/>
    </xf>
    <xf numFmtId="172" fontId="40" fillId="39" borderId="115" xfId="1" applyNumberFormat="1" applyFont="1" applyFill="1" applyBorder="1" applyAlignment="1">
      <alignment vertical="center"/>
    </xf>
    <xf numFmtId="172" fontId="40" fillId="39" borderId="105" xfId="1" applyNumberFormat="1" applyFont="1" applyFill="1" applyBorder="1" applyAlignment="1">
      <alignment vertical="center"/>
    </xf>
    <xf numFmtId="172" fontId="40" fillId="39" borderId="116" xfId="1" applyNumberFormat="1" applyFont="1" applyFill="1" applyBorder="1" applyAlignment="1">
      <alignment vertical="center"/>
    </xf>
    <xf numFmtId="172" fontId="10" fillId="5" borderId="104" xfId="1" applyNumberFormat="1" applyFont="1" applyFill="1" applyBorder="1" applyAlignment="1">
      <alignment vertical="center"/>
    </xf>
    <xf numFmtId="0" fontId="40" fillId="37" borderId="117" xfId="0" applyFont="1" applyFill="1" applyBorder="1" applyAlignment="1">
      <alignment horizontal="right" vertical="center" wrapText="1"/>
    </xf>
    <xf numFmtId="172" fontId="40" fillId="37" borderId="116" xfId="0" applyNumberFormat="1" applyFont="1" applyFill="1" applyBorder="1" applyAlignment="1">
      <alignment vertical="center"/>
    </xf>
    <xf numFmtId="0" fontId="40" fillId="40" borderId="115" xfId="0" applyFont="1" applyFill="1" applyBorder="1" applyAlignment="1">
      <alignment horizontal="center" vertical="center" wrapText="1"/>
    </xf>
    <xf numFmtId="172" fontId="40" fillId="41" borderId="113" xfId="1" applyNumberFormat="1" applyFont="1" applyFill="1" applyBorder="1" applyAlignment="1">
      <alignment horizontal="center" vertical="center"/>
    </xf>
    <xf numFmtId="172" fontId="40" fillId="5" borderId="115" xfId="0" applyNumberFormat="1" applyFont="1" applyFill="1" applyBorder="1" applyAlignment="1">
      <alignment vertical="center"/>
    </xf>
    <xf numFmtId="172" fontId="40" fillId="5" borderId="105" xfId="0" applyNumberFormat="1" applyFont="1" applyFill="1" applyBorder="1" applyAlignment="1">
      <alignment vertical="center"/>
    </xf>
    <xf numFmtId="172" fontId="45" fillId="5" borderId="105" xfId="0" applyNumberFormat="1" applyFont="1" applyFill="1" applyBorder="1" applyAlignment="1">
      <alignment vertical="center"/>
    </xf>
    <xf numFmtId="172" fontId="45" fillId="5" borderId="113" xfId="0" applyNumberFormat="1" applyFont="1" applyFill="1" applyBorder="1" applyAlignment="1">
      <alignment vertical="center"/>
    </xf>
    <xf numFmtId="172" fontId="45" fillId="5" borderId="124" xfId="0" applyNumberFormat="1" applyFont="1" applyFill="1" applyBorder="1" applyAlignment="1">
      <alignment vertical="center"/>
    </xf>
    <xf numFmtId="0" fontId="40" fillId="16" borderId="118" xfId="0" applyFont="1" applyFill="1" applyBorder="1" applyAlignment="1">
      <alignment vertical="center" wrapText="1"/>
    </xf>
    <xf numFmtId="179" fontId="40" fillId="16" borderId="119" xfId="0" applyNumberFormat="1" applyFont="1" applyFill="1" applyBorder="1" applyAlignment="1">
      <alignment horizontal="right" vertical="center" wrapText="1"/>
    </xf>
    <xf numFmtId="0" fontId="40" fillId="16" borderId="92" xfId="0" applyFont="1" applyFill="1" applyBorder="1" applyAlignment="1">
      <alignment vertical="center" wrapText="1"/>
    </xf>
    <xf numFmtId="179" fontId="40" fillId="16" borderId="96" xfId="0" applyNumberFormat="1" applyFont="1" applyFill="1" applyBorder="1" applyAlignment="1">
      <alignment horizontal="right" vertical="center" wrapText="1"/>
    </xf>
    <xf numFmtId="0" fontId="40" fillId="20" borderId="118" xfId="0" applyFont="1" applyFill="1" applyBorder="1" applyAlignment="1">
      <alignment vertical="center" wrapText="1"/>
    </xf>
    <xf numFmtId="179" fontId="40" fillId="20" borderId="119" xfId="0" applyNumberFormat="1" applyFont="1" applyFill="1" applyBorder="1" applyAlignment="1">
      <alignment horizontal="right" vertical="center" wrapText="1"/>
    </xf>
    <xf numFmtId="0" fontId="40" fillId="20" borderId="92" xfId="0" applyFont="1" applyFill="1" applyBorder="1" applyAlignment="1">
      <alignment vertical="center" wrapText="1"/>
    </xf>
    <xf numFmtId="179" fontId="40" fillId="20" borderId="96" xfId="0" applyNumberFormat="1" applyFont="1" applyFill="1" applyBorder="1" applyAlignment="1">
      <alignment horizontal="right" vertical="center" wrapText="1"/>
    </xf>
    <xf numFmtId="0" fontId="40" fillId="20" borderId="94" xfId="0" applyFont="1" applyFill="1" applyBorder="1" applyAlignment="1">
      <alignment vertical="center" wrapText="1"/>
    </xf>
    <xf numFmtId="0" fontId="40" fillId="20" borderId="99" xfId="0" applyFont="1" applyFill="1" applyBorder="1" applyAlignment="1">
      <alignment vertical="center" wrapText="1"/>
    </xf>
    <xf numFmtId="179" fontId="25" fillId="20" borderId="99" xfId="0" applyNumberFormat="1" applyFont="1" applyFill="1" applyBorder="1" applyAlignment="1">
      <alignment horizontal="right" vertical="center" wrapText="1"/>
    </xf>
    <xf numFmtId="179" fontId="40" fillId="20" borderId="75" xfId="0" applyNumberFormat="1" applyFont="1" applyFill="1" applyBorder="1" applyAlignment="1">
      <alignment horizontal="right" vertical="center" wrapText="1"/>
    </xf>
    <xf numFmtId="0" fontId="12" fillId="0" borderId="2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/>
    </xf>
    <xf numFmtId="172" fontId="16" fillId="0" borderId="0" xfId="1" applyNumberFormat="1" applyFont="1" applyAlignment="1">
      <alignment horizontal="center" vertical="center"/>
    </xf>
    <xf numFmtId="2" fontId="16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 vertical="center" wrapText="1"/>
    </xf>
    <xf numFmtId="0" fontId="25" fillId="24" borderId="69" xfId="0" applyFont="1" applyFill="1" applyBorder="1"/>
    <xf numFmtId="0" fontId="16" fillId="7" borderId="125" xfId="0" applyFont="1" applyFill="1" applyBorder="1" applyAlignment="1">
      <alignment horizontal="center" wrapText="1"/>
    </xf>
    <xf numFmtId="0" fontId="16" fillId="7" borderId="126" xfId="0" applyFont="1" applyFill="1" applyBorder="1" applyAlignment="1">
      <alignment horizontal="center" wrapText="1"/>
    </xf>
    <xf numFmtId="0" fontId="16" fillId="21" borderId="126" xfId="0" applyFont="1" applyFill="1" applyBorder="1" applyAlignment="1">
      <alignment horizontal="center" wrapText="1"/>
    </xf>
    <xf numFmtId="3" fontId="16" fillId="21" borderId="126" xfId="0" applyNumberFormat="1" applyFont="1" applyFill="1" applyBorder="1" applyAlignment="1">
      <alignment horizontal="center" wrapText="1"/>
    </xf>
    <xf numFmtId="0" fontId="14" fillId="22" borderId="126" xfId="0" applyFont="1" applyFill="1" applyBorder="1" applyAlignment="1">
      <alignment horizontal="center" wrapText="1"/>
    </xf>
    <xf numFmtId="0" fontId="16" fillId="22" borderId="87" xfId="0" applyFont="1" applyFill="1" applyBorder="1" applyAlignment="1">
      <alignment horizontal="center" wrapText="1"/>
    </xf>
    <xf numFmtId="2" fontId="25" fillId="24" borderId="11" xfId="0" applyNumberFormat="1" applyFont="1" applyFill="1" applyBorder="1" applyAlignment="1">
      <alignment horizontal="center"/>
    </xf>
    <xf numFmtId="0" fontId="10" fillId="5" borderId="83" xfId="0" applyFont="1" applyFill="1" applyBorder="1" applyAlignment="1">
      <alignment vertical="center"/>
    </xf>
    <xf numFmtId="0" fontId="10" fillId="5" borderId="83" xfId="0" applyFont="1" applyFill="1" applyBorder="1" applyAlignment="1">
      <alignment horizontal="center" vertical="center"/>
    </xf>
    <xf numFmtId="0" fontId="40" fillId="37" borderId="123" xfId="0" applyFont="1" applyFill="1" applyBorder="1" applyAlignment="1">
      <alignment horizontal="right" vertical="center" wrapText="1"/>
    </xf>
    <xf numFmtId="0" fontId="44" fillId="37" borderId="11" xfId="0" applyFont="1" applyFill="1" applyBorder="1" applyAlignment="1">
      <alignment vertical="center"/>
    </xf>
    <xf numFmtId="172" fontId="40" fillId="37" borderId="11" xfId="0" applyNumberFormat="1" applyFont="1" applyFill="1" applyBorder="1" applyAlignment="1">
      <alignment vertical="center"/>
    </xf>
    <xf numFmtId="172" fontId="40" fillId="37" borderId="113" xfId="0" applyNumberFormat="1" applyFont="1" applyFill="1" applyBorder="1" applyAlignment="1">
      <alignment vertical="center"/>
    </xf>
    <xf numFmtId="0" fontId="10" fillId="5" borderId="128" xfId="0" applyFont="1" applyFill="1" applyBorder="1" applyAlignment="1">
      <alignment vertical="center"/>
    </xf>
    <xf numFmtId="0" fontId="10" fillId="5" borderId="129" xfId="0" applyFont="1" applyFill="1" applyBorder="1" applyAlignment="1">
      <alignment horizontal="center" vertical="center"/>
    </xf>
    <xf numFmtId="0" fontId="40" fillId="5" borderId="72" xfId="0" applyFont="1" applyFill="1" applyBorder="1" applyAlignment="1">
      <alignment horizontal="center" vertical="center"/>
    </xf>
    <xf numFmtId="0" fontId="40" fillId="33" borderId="93" xfId="0" applyFont="1" applyFill="1" applyBorder="1" applyAlignment="1">
      <alignment horizontal="center" vertical="center" wrapText="1"/>
    </xf>
    <xf numFmtId="0" fontId="40" fillId="33" borderId="89" xfId="0" applyFont="1" applyFill="1" applyBorder="1" applyAlignment="1">
      <alignment horizontal="center" vertical="center" wrapText="1"/>
    </xf>
    <xf numFmtId="0" fontId="40" fillId="33" borderId="72" xfId="0" applyFont="1" applyFill="1" applyBorder="1" applyAlignment="1">
      <alignment horizontal="center" vertical="center" wrapText="1"/>
    </xf>
    <xf numFmtId="0" fontId="10" fillId="5" borderId="112" xfId="0" applyFont="1" applyFill="1" applyBorder="1" applyAlignment="1">
      <alignment horizontal="center" vertical="center"/>
    </xf>
    <xf numFmtId="0" fontId="12" fillId="9" borderId="123" xfId="0" applyFont="1" applyFill="1" applyBorder="1" applyAlignment="1">
      <alignment horizontal="right" vertical="center"/>
    </xf>
    <xf numFmtId="9" fontId="12" fillId="9" borderId="11" xfId="0" applyNumberFormat="1" applyFont="1" applyFill="1" applyBorder="1" applyAlignment="1">
      <alignment horizontal="center" vertical="center"/>
    </xf>
    <xf numFmtId="2" fontId="12" fillId="9" borderId="11" xfId="0" applyNumberFormat="1" applyFont="1" applyFill="1" applyBorder="1" applyAlignment="1">
      <alignment horizontal="right" vertical="center"/>
    </xf>
    <xf numFmtId="166" fontId="3" fillId="0" borderId="83" xfId="0" applyNumberFormat="1" applyFont="1" applyBorder="1" applyAlignment="1">
      <alignment horizontal="center" vertical="center"/>
    </xf>
    <xf numFmtId="166" fontId="3" fillId="0" borderId="77" xfId="0" applyNumberFormat="1" applyFont="1" applyBorder="1" applyAlignment="1">
      <alignment horizontal="center" vertical="center"/>
    </xf>
    <xf numFmtId="172" fontId="45" fillId="5" borderId="133" xfId="0" applyNumberFormat="1" applyFont="1" applyFill="1" applyBorder="1" applyAlignment="1">
      <alignment vertical="center"/>
    </xf>
    <xf numFmtId="172" fontId="45" fillId="5" borderId="134" xfId="0" applyNumberFormat="1" applyFont="1" applyFill="1" applyBorder="1" applyAlignment="1">
      <alignment vertical="center"/>
    </xf>
    <xf numFmtId="0" fontId="12" fillId="9" borderId="83" xfId="0" applyFont="1" applyFill="1" applyBorder="1" applyAlignment="1">
      <alignment horizontal="center" vertical="center"/>
    </xf>
    <xf numFmtId="10" fontId="43" fillId="39" borderId="14" xfId="2" applyNumberFormat="1" applyFont="1" applyFill="1" applyBorder="1" applyAlignment="1" applyProtection="1">
      <alignment vertical="center"/>
    </xf>
    <xf numFmtId="0" fontId="10" fillId="5" borderId="123" xfId="0" applyFont="1" applyFill="1" applyBorder="1" applyAlignment="1">
      <alignment vertical="center" wrapText="1"/>
    </xf>
    <xf numFmtId="0" fontId="10" fillId="5" borderId="110" xfId="0" applyFont="1" applyFill="1" applyBorder="1" applyAlignment="1">
      <alignment vertical="center" wrapText="1"/>
    </xf>
    <xf numFmtId="165" fontId="37" fillId="2" borderId="58" xfId="0" applyNumberFormat="1" applyFont="1" applyFill="1" applyBorder="1" applyAlignment="1">
      <alignment horizontal="center" vertical="center"/>
    </xf>
    <xf numFmtId="10" fontId="16" fillId="0" borderId="83" xfId="0" applyNumberFormat="1" applyFont="1" applyBorder="1" applyAlignment="1">
      <alignment horizontal="center"/>
    </xf>
    <xf numFmtId="0" fontId="9" fillId="6" borderId="139" xfId="0" applyFont="1" applyFill="1" applyBorder="1" applyAlignment="1" applyProtection="1">
      <alignment horizontal="center" vertical="center"/>
      <protection locked="0"/>
    </xf>
    <xf numFmtId="0" fontId="10" fillId="7" borderId="140" xfId="0" applyFont="1" applyFill="1" applyBorder="1" applyAlignment="1">
      <alignment horizontal="center" vertical="center" wrapText="1"/>
    </xf>
    <xf numFmtId="0" fontId="10" fillId="7" borderId="141" xfId="0" applyFont="1" applyFill="1" applyBorder="1" applyAlignment="1">
      <alignment horizontal="center" vertical="center" wrapText="1"/>
    </xf>
    <xf numFmtId="0" fontId="9" fillId="0" borderId="128" xfId="0" applyFont="1" applyBorder="1"/>
    <xf numFmtId="0" fontId="16" fillId="0" borderId="128" xfId="0" applyFont="1" applyBorder="1"/>
    <xf numFmtId="0" fontId="14" fillId="0" borderId="128" xfId="0" applyFont="1" applyBorder="1"/>
    <xf numFmtId="0" fontId="16" fillId="0" borderId="136" xfId="0" applyFont="1" applyBorder="1"/>
    <xf numFmtId="10" fontId="16" fillId="0" borderId="137" xfId="0" applyNumberFormat="1" applyFont="1" applyBorder="1" applyAlignment="1">
      <alignment horizontal="center"/>
    </xf>
    <xf numFmtId="0" fontId="6" fillId="8" borderId="85" xfId="0" applyFont="1" applyFill="1" applyBorder="1" applyAlignment="1">
      <alignment horizontal="center"/>
    </xf>
    <xf numFmtId="0" fontId="0" fillId="8" borderId="126" xfId="0" applyFill="1" applyBorder="1"/>
    <xf numFmtId="173" fontId="3" fillId="8" borderId="87" xfId="1" applyNumberFormat="1" applyFont="1" applyFill="1" applyBorder="1" applyAlignment="1">
      <alignment horizontal="center" vertical="center"/>
    </xf>
    <xf numFmtId="10" fontId="13" fillId="0" borderId="83" xfId="0" applyNumberFormat="1" applyFont="1" applyBorder="1"/>
    <xf numFmtId="0" fontId="12" fillId="0" borderId="128" xfId="0" applyFont="1" applyBorder="1" applyAlignment="1">
      <alignment wrapText="1"/>
    </xf>
    <xf numFmtId="0" fontId="14" fillId="0" borderId="136" xfId="0" applyFont="1" applyBorder="1"/>
    <xf numFmtId="10" fontId="13" fillId="0" borderId="137" xfId="0" applyNumberFormat="1" applyFont="1" applyBorder="1"/>
    <xf numFmtId="10" fontId="31" fillId="0" borderId="83" xfId="0" applyNumberFormat="1" applyFont="1" applyBorder="1"/>
    <xf numFmtId="0" fontId="16" fillId="43" borderId="142" xfId="0" applyFont="1" applyFill="1" applyBorder="1"/>
    <xf numFmtId="0" fontId="16" fillId="43" borderId="78" xfId="0" applyFont="1" applyFill="1" applyBorder="1"/>
    <xf numFmtId="0" fontId="16" fillId="43" borderId="77" xfId="0" applyFont="1" applyFill="1" applyBorder="1"/>
    <xf numFmtId="0" fontId="16" fillId="0" borderId="83" xfId="0" applyFont="1" applyBorder="1"/>
    <xf numFmtId="0" fontId="16" fillId="43" borderId="84" xfId="0" applyFont="1" applyFill="1" applyBorder="1"/>
    <xf numFmtId="0" fontId="16" fillId="43" borderId="143" xfId="0" applyFont="1" applyFill="1" applyBorder="1"/>
    <xf numFmtId="0" fontId="14" fillId="27" borderId="83" xfId="0" applyFont="1" applyFill="1" applyBorder="1" applyAlignment="1" applyProtection="1">
      <alignment horizontal="left" vertical="center" wrapText="1"/>
      <protection locked="0"/>
    </xf>
    <xf numFmtId="10" fontId="14" fillId="27" borderId="83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83" xfId="0" applyNumberFormat="1" applyFont="1" applyBorder="1"/>
    <xf numFmtId="167" fontId="30" fillId="0" borderId="83" xfId="1" applyNumberFormat="1" applyFont="1" applyBorder="1" applyAlignment="1">
      <alignment horizontal="center" vertical="center"/>
    </xf>
    <xf numFmtId="169" fontId="27" fillId="20" borderId="83" xfId="0" applyNumberFormat="1" applyFont="1" applyFill="1" applyBorder="1" applyAlignment="1">
      <alignment horizontal="center" vertical="center" wrapText="1"/>
    </xf>
    <xf numFmtId="171" fontId="14" fillId="26" borderId="83" xfId="1" applyFont="1" applyFill="1" applyBorder="1" applyAlignment="1">
      <alignment horizontal="center" vertical="center"/>
    </xf>
    <xf numFmtId="169" fontId="14" fillId="11" borderId="83" xfId="1" applyNumberFormat="1" applyFont="1" applyFill="1" applyBorder="1" applyAlignment="1">
      <alignment horizontal="center" vertical="center"/>
    </xf>
    <xf numFmtId="0" fontId="14" fillId="28" borderId="83" xfId="0" applyFont="1" applyFill="1" applyBorder="1" applyAlignment="1" applyProtection="1">
      <alignment horizontal="left" vertical="center"/>
      <protection locked="0"/>
    </xf>
    <xf numFmtId="10" fontId="14" fillId="28" borderId="83" xfId="0" applyNumberFormat="1" applyFont="1" applyFill="1" applyBorder="1" applyAlignment="1" applyProtection="1">
      <alignment horizontal="center" vertical="center"/>
      <protection locked="0"/>
    </xf>
    <xf numFmtId="2" fontId="16" fillId="0" borderId="83" xfId="0" applyNumberFormat="1" applyFont="1" applyBorder="1"/>
    <xf numFmtId="10" fontId="12" fillId="0" borderId="145" xfId="0" applyNumberFormat="1" applyFont="1" applyBorder="1" applyAlignment="1">
      <alignment wrapText="1"/>
    </xf>
    <xf numFmtId="10" fontId="12" fillId="0" borderId="73" xfId="0" applyNumberFormat="1" applyFont="1" applyBorder="1" applyAlignment="1">
      <alignment wrapText="1"/>
    </xf>
    <xf numFmtId="10" fontId="12" fillId="0" borderId="146" xfId="0" applyNumberFormat="1" applyFont="1" applyBorder="1" applyAlignment="1">
      <alignment wrapText="1"/>
    </xf>
    <xf numFmtId="10" fontId="12" fillId="0" borderId="147" xfId="0" applyNumberFormat="1" applyFont="1" applyBorder="1" applyAlignment="1">
      <alignment wrapText="1"/>
    </xf>
    <xf numFmtId="10" fontId="12" fillId="0" borderId="74" xfId="0" applyNumberFormat="1" applyFont="1" applyBorder="1" applyAlignment="1">
      <alignment wrapText="1"/>
    </xf>
    <xf numFmtId="0" fontId="14" fillId="0" borderId="76" xfId="0" applyFont="1" applyBorder="1"/>
    <xf numFmtId="2" fontId="16" fillId="0" borderId="77" xfId="0" applyNumberFormat="1" applyFont="1" applyBorder="1"/>
    <xf numFmtId="0" fontId="24" fillId="0" borderId="7" xfId="0" applyFont="1" applyBorder="1"/>
    <xf numFmtId="2" fontId="24" fillId="5" borderId="3" xfId="0" applyNumberFormat="1" applyFont="1" applyFill="1" applyBorder="1"/>
    <xf numFmtId="167" fontId="24" fillId="0" borderId="21" xfId="0" applyNumberFormat="1" applyFont="1" applyBorder="1" applyAlignment="1">
      <alignment vertical="center"/>
    </xf>
    <xf numFmtId="0" fontId="24" fillId="0" borderId="81" xfId="0" applyFont="1" applyBorder="1" applyAlignment="1">
      <alignment vertical="center"/>
    </xf>
    <xf numFmtId="0" fontId="24" fillId="44" borderId="41" xfId="0" applyFont="1" applyFill="1" applyBorder="1" applyAlignment="1">
      <alignment vertical="center"/>
    </xf>
    <xf numFmtId="0" fontId="24" fillId="44" borderId="3" xfId="0" applyFont="1" applyFill="1" applyBorder="1" applyAlignment="1">
      <alignment vertical="center"/>
    </xf>
    <xf numFmtId="0" fontId="24" fillId="44" borderId="3" xfId="0" applyFont="1" applyFill="1" applyBorder="1"/>
    <xf numFmtId="175" fontId="24" fillId="44" borderId="21" xfId="0" applyNumberFormat="1" applyFont="1" applyFill="1" applyBorder="1" applyAlignment="1">
      <alignment vertical="center"/>
    </xf>
    <xf numFmtId="0" fontId="24" fillId="44" borderId="42" xfId="0" applyFont="1" applyFill="1" applyBorder="1" applyAlignment="1">
      <alignment vertical="center"/>
    </xf>
    <xf numFmtId="0" fontId="24" fillId="0" borderId="41" xfId="0" applyFont="1" applyBorder="1" applyAlignment="1">
      <alignment vertical="center"/>
    </xf>
    <xf numFmtId="0" fontId="24" fillId="5" borderId="3" xfId="0" applyFont="1" applyFill="1" applyBorder="1"/>
    <xf numFmtId="175" fontId="24" fillId="0" borderId="21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0" fontId="18" fillId="13" borderId="83" xfId="0" applyFont="1" applyFill="1" applyBorder="1" applyAlignment="1">
      <alignment vertical="center" wrapText="1"/>
    </xf>
    <xf numFmtId="0" fontId="17" fillId="0" borderId="83" xfId="0" applyFont="1" applyBorder="1" applyAlignment="1">
      <alignment vertical="center"/>
    </xf>
    <xf numFmtId="0" fontId="18" fillId="13" borderId="128" xfId="0" applyFont="1" applyFill="1" applyBorder="1" applyAlignment="1">
      <alignment vertical="center" wrapText="1"/>
    </xf>
    <xf numFmtId="0" fontId="18" fillId="13" borderId="129" xfId="0" applyFont="1" applyFill="1" applyBorder="1" applyAlignment="1">
      <alignment vertical="center" wrapText="1"/>
    </xf>
    <xf numFmtId="0" fontId="17" fillId="0" borderId="128" xfId="0" applyFont="1" applyBorder="1" applyAlignment="1">
      <alignment vertical="center"/>
    </xf>
    <xf numFmtId="167" fontId="17" fillId="0" borderId="129" xfId="0" applyNumberFormat="1" applyFont="1" applyBorder="1" applyAlignment="1">
      <alignment vertical="center"/>
    </xf>
    <xf numFmtId="167" fontId="18" fillId="14" borderId="129" xfId="0" applyNumberFormat="1" applyFont="1" applyFill="1" applyBorder="1" applyAlignment="1">
      <alignment vertical="center"/>
    </xf>
    <xf numFmtId="0" fontId="19" fillId="4" borderId="83" xfId="0" applyFont="1" applyFill="1" applyBorder="1" applyAlignment="1">
      <alignment horizontal="center" vertical="center" wrapText="1"/>
    </xf>
    <xf numFmtId="174" fontId="18" fillId="15" borderId="83" xfId="0" applyNumberFormat="1" applyFont="1" applyFill="1" applyBorder="1" applyAlignment="1">
      <alignment vertical="center"/>
    </xf>
    <xf numFmtId="174" fontId="17" fillId="0" borderId="83" xfId="0" applyNumberFormat="1" applyFont="1" applyBorder="1" applyAlignment="1">
      <alignment vertical="center"/>
    </xf>
    <xf numFmtId="2" fontId="17" fillId="0" borderId="83" xfId="0" applyNumberFormat="1" applyFont="1" applyBorder="1" applyAlignment="1">
      <alignment vertical="center"/>
    </xf>
    <xf numFmtId="0" fontId="24" fillId="0" borderId="83" xfId="0" applyFont="1" applyBorder="1" applyAlignment="1">
      <alignment vertical="center"/>
    </xf>
    <xf numFmtId="174" fontId="24" fillId="0" borderId="83" xfId="0" applyNumberFormat="1" applyFont="1" applyBorder="1" applyAlignment="1">
      <alignment vertical="center"/>
    </xf>
    <xf numFmtId="0" fontId="19" fillId="4" borderId="128" xfId="0" applyFont="1" applyFill="1" applyBorder="1" applyAlignment="1">
      <alignment horizontal="center" vertical="center" wrapText="1"/>
    </xf>
    <xf numFmtId="0" fontId="19" fillId="4" borderId="129" xfId="0" applyFont="1" applyFill="1" applyBorder="1" applyAlignment="1">
      <alignment horizontal="center" vertical="center" wrapText="1"/>
    </xf>
    <xf numFmtId="174" fontId="18" fillId="15" borderId="129" xfId="0" applyNumberFormat="1" applyFont="1" applyFill="1" applyBorder="1" applyAlignment="1">
      <alignment vertical="center"/>
    </xf>
    <xf numFmtId="0" fontId="17" fillId="0" borderId="128" xfId="0" applyFont="1" applyBorder="1"/>
    <xf numFmtId="174" fontId="17" fillId="0" borderId="129" xfId="0" applyNumberFormat="1" applyFont="1" applyBorder="1" applyAlignment="1">
      <alignment vertical="center"/>
    </xf>
    <xf numFmtId="0" fontId="24" fillId="0" borderId="128" xfId="0" applyFont="1" applyBorder="1"/>
    <xf numFmtId="174" fontId="24" fillId="0" borderId="129" xfId="0" applyNumberFormat="1" applyFont="1" applyBorder="1" applyAlignment="1">
      <alignment vertical="center"/>
    </xf>
    <xf numFmtId="174" fontId="17" fillId="0" borderId="137" xfId="0" applyNumberFormat="1" applyFont="1" applyBorder="1" applyAlignment="1">
      <alignment vertical="center"/>
    </xf>
    <xf numFmtId="174" fontId="17" fillId="0" borderId="138" xfId="0" applyNumberFormat="1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2" fontId="12" fillId="9" borderId="113" xfId="0" applyNumberFormat="1" applyFont="1" applyFill="1" applyBorder="1" applyAlignment="1">
      <alignment horizontal="right" vertical="center"/>
    </xf>
    <xf numFmtId="0" fontId="18" fillId="9" borderId="40" xfId="0" applyFont="1" applyFill="1" applyBorder="1" applyAlignment="1">
      <alignment vertical="center"/>
    </xf>
    <xf numFmtId="0" fontId="18" fillId="9" borderId="45" xfId="0" applyFont="1" applyFill="1" applyBorder="1" applyAlignment="1">
      <alignment vertical="center"/>
    </xf>
    <xf numFmtId="0" fontId="18" fillId="9" borderId="48" xfId="0" applyFont="1" applyFill="1" applyBorder="1" applyAlignment="1">
      <alignment vertical="center"/>
    </xf>
    <xf numFmtId="167" fontId="18" fillId="9" borderId="48" xfId="0" applyNumberFormat="1" applyFont="1" applyFill="1" applyBorder="1" applyAlignment="1">
      <alignment vertical="center"/>
    </xf>
    <xf numFmtId="174" fontId="18" fillId="0" borderId="0" xfId="0" applyNumberFormat="1" applyFont="1" applyAlignment="1">
      <alignment horizontal="center" vertical="center"/>
    </xf>
    <xf numFmtId="0" fontId="19" fillId="3" borderId="83" xfId="0" applyFont="1" applyFill="1" applyBorder="1" applyAlignment="1">
      <alignment horizontal="center" vertical="center" wrapText="1"/>
    </xf>
    <xf numFmtId="175" fontId="17" fillId="0" borderId="83" xfId="0" applyNumberFormat="1" applyFont="1" applyBorder="1" applyAlignment="1">
      <alignment vertical="center"/>
    </xf>
    <xf numFmtId="0" fontId="19" fillId="3" borderId="128" xfId="0" applyFont="1" applyFill="1" applyBorder="1" applyAlignment="1">
      <alignment horizontal="center" vertical="center" wrapText="1"/>
    </xf>
    <xf numFmtId="0" fontId="19" fillId="3" borderId="129" xfId="0" applyFont="1" applyFill="1" applyBorder="1" applyAlignment="1">
      <alignment horizontal="center" vertical="center" wrapText="1"/>
    </xf>
    <xf numFmtId="0" fontId="17" fillId="0" borderId="129" xfId="0" applyFont="1" applyBorder="1" applyAlignment="1">
      <alignment vertical="center"/>
    </xf>
    <xf numFmtId="0" fontId="18" fillId="0" borderId="34" xfId="0" applyFont="1" applyBorder="1" applyAlignment="1">
      <alignment vertical="center"/>
    </xf>
    <xf numFmtId="0" fontId="19" fillId="4" borderId="139" xfId="0" applyFont="1" applyFill="1" applyBorder="1" applyAlignment="1">
      <alignment horizontal="center" vertical="center" wrapText="1"/>
    </xf>
    <xf numFmtId="0" fontId="19" fillId="4" borderId="140" xfId="0" applyFont="1" applyFill="1" applyBorder="1" applyAlignment="1">
      <alignment horizontal="center" vertical="center" wrapText="1"/>
    </xf>
    <xf numFmtId="0" fontId="19" fillId="4" borderId="141" xfId="0" applyFont="1" applyFill="1" applyBorder="1" applyAlignment="1">
      <alignment horizontal="center" vertical="center" wrapText="1"/>
    </xf>
    <xf numFmtId="0" fontId="17" fillId="0" borderId="135" xfId="0" applyFont="1" applyBorder="1"/>
    <xf numFmtId="0" fontId="17" fillId="0" borderId="133" xfId="0" applyFont="1" applyBorder="1" applyAlignment="1">
      <alignment vertical="center"/>
    </xf>
    <xf numFmtId="2" fontId="17" fillId="0" borderId="133" xfId="0" applyNumberFormat="1" applyFont="1" applyBorder="1" applyAlignment="1">
      <alignment vertical="center"/>
    </xf>
    <xf numFmtId="0" fontId="40" fillId="40" borderId="153" xfId="0" applyFont="1" applyFill="1" applyBorder="1" applyAlignment="1">
      <alignment horizontal="center" vertical="center" wrapText="1"/>
    </xf>
    <xf numFmtId="0" fontId="40" fillId="16" borderId="154" xfId="0" applyFont="1" applyFill="1" applyBorder="1" applyAlignment="1">
      <alignment vertical="center" wrapText="1"/>
    </xf>
    <xf numFmtId="0" fontId="40" fillId="16" borderId="155" xfId="0" applyFont="1" applyFill="1" applyBorder="1" applyAlignment="1">
      <alignment vertical="center" wrapText="1"/>
    </xf>
    <xf numFmtId="179" fontId="40" fillId="16" borderId="156" xfId="0" applyNumberFormat="1" applyFont="1" applyFill="1" applyBorder="1" applyAlignment="1">
      <alignment horizontal="right" vertical="center" wrapText="1"/>
    </xf>
    <xf numFmtId="10" fontId="43" fillId="39" borderId="83" xfId="2" applyNumberFormat="1" applyFont="1" applyFill="1" applyBorder="1" applyAlignment="1" applyProtection="1">
      <alignment vertical="center"/>
    </xf>
    <xf numFmtId="0" fontId="12" fillId="9" borderId="128" xfId="0" applyFont="1" applyFill="1" applyBorder="1" applyAlignment="1">
      <alignment horizontal="center" vertical="center"/>
    </xf>
    <xf numFmtId="172" fontId="40" fillId="39" borderId="129" xfId="1" applyNumberFormat="1" applyFont="1" applyFill="1" applyBorder="1" applyAlignment="1">
      <alignment vertical="center"/>
    </xf>
    <xf numFmtId="0" fontId="6" fillId="32" borderId="157" xfId="0" applyFont="1" applyFill="1" applyBorder="1" applyAlignment="1">
      <alignment horizontal="center"/>
    </xf>
    <xf numFmtId="4" fontId="3" fillId="32" borderId="147" xfId="0" applyNumberFormat="1" applyFont="1" applyFill="1" applyBorder="1" applyAlignment="1">
      <alignment horizontal="center"/>
    </xf>
    <xf numFmtId="168" fontId="3" fillId="32" borderId="147" xfId="0" applyNumberFormat="1" applyFont="1" applyFill="1" applyBorder="1" applyAlignment="1">
      <alignment horizontal="center"/>
    </xf>
    <xf numFmtId="0" fontId="3" fillId="32" borderId="147" xfId="0" applyFont="1" applyFill="1" applyBorder="1" applyAlignment="1">
      <alignment horizontal="center"/>
    </xf>
    <xf numFmtId="0" fontId="3" fillId="32" borderId="158" xfId="0" applyFont="1" applyFill="1" applyBorder="1" applyAlignment="1">
      <alignment horizontal="center"/>
    </xf>
    <xf numFmtId="2" fontId="12" fillId="9" borderId="13" xfId="0" applyNumberFormat="1" applyFont="1" applyFill="1" applyBorder="1" applyAlignment="1">
      <alignment horizontal="right" vertical="center"/>
    </xf>
    <xf numFmtId="0" fontId="10" fillId="5" borderId="76" xfId="0" applyFont="1" applyFill="1" applyBorder="1" applyAlignment="1">
      <alignment horizontal="center" vertical="center"/>
    </xf>
    <xf numFmtId="2" fontId="12" fillId="9" borderId="112" xfId="0" applyNumberFormat="1" applyFont="1" applyFill="1" applyBorder="1" applyAlignment="1">
      <alignment horizontal="right" vertical="center"/>
    </xf>
    <xf numFmtId="173" fontId="3" fillId="0" borderId="0" xfId="1" applyNumberFormat="1" applyFont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14" fillId="47" borderId="128" xfId="0" applyFont="1" applyFill="1" applyBorder="1"/>
    <xf numFmtId="10" fontId="13" fillId="47" borderId="83" xfId="0" applyNumberFormat="1" applyFont="1" applyFill="1" applyBorder="1"/>
    <xf numFmtId="0" fontId="18" fillId="48" borderId="136" xfId="0" applyFont="1" applyFill="1" applyBorder="1" applyAlignment="1">
      <alignment vertical="center"/>
    </xf>
    <xf numFmtId="174" fontId="18" fillId="48" borderId="137" xfId="0" applyNumberFormat="1" applyFont="1" applyFill="1" applyBorder="1" applyAlignment="1">
      <alignment vertical="center"/>
    </xf>
    <xf numFmtId="174" fontId="18" fillId="48" borderId="138" xfId="0" applyNumberFormat="1" applyFont="1" applyFill="1" applyBorder="1" applyAlignment="1">
      <alignment horizontal="center" vertical="center"/>
    </xf>
    <xf numFmtId="0" fontId="19" fillId="12" borderId="172" xfId="0" applyFont="1" applyFill="1" applyBorder="1" applyAlignment="1">
      <alignment horizontal="center" vertical="center" wrapText="1"/>
    </xf>
    <xf numFmtId="0" fontId="19" fillId="12" borderId="173" xfId="0" applyFont="1" applyFill="1" applyBorder="1" applyAlignment="1">
      <alignment horizontal="center" vertical="center" wrapText="1"/>
    </xf>
    <xf numFmtId="0" fontId="17" fillId="0" borderId="110" xfId="0" applyFont="1" applyBorder="1"/>
    <xf numFmtId="167" fontId="17" fillId="0" borderId="98" xfId="0" applyNumberFormat="1" applyFont="1" applyBorder="1" applyAlignment="1">
      <alignment vertical="center"/>
    </xf>
    <xf numFmtId="0" fontId="17" fillId="0" borderId="103" xfId="0" applyFont="1" applyBorder="1"/>
    <xf numFmtId="0" fontId="48" fillId="0" borderId="128" xfId="0" applyFont="1" applyBorder="1"/>
    <xf numFmtId="167" fontId="24" fillId="0" borderId="98" xfId="0" applyNumberFormat="1" applyFont="1" applyBorder="1" applyAlignment="1">
      <alignment vertical="center"/>
    </xf>
    <xf numFmtId="174" fontId="18" fillId="12" borderId="174" xfId="0" applyNumberFormat="1" applyFont="1" applyFill="1" applyBorder="1" applyAlignment="1">
      <alignment vertical="center"/>
    </xf>
    <xf numFmtId="174" fontId="18" fillId="12" borderId="175" xfId="0" applyNumberFormat="1" applyFont="1" applyFill="1" applyBorder="1" applyAlignment="1">
      <alignment vertical="center"/>
    </xf>
    <xf numFmtId="174" fontId="18" fillId="12" borderId="45" xfId="0" applyNumberFormat="1" applyFont="1" applyFill="1" applyBorder="1" applyAlignment="1">
      <alignment vertical="center"/>
    </xf>
    <xf numFmtId="174" fontId="18" fillId="12" borderId="176" xfId="0" applyNumberFormat="1" applyFont="1" applyFill="1" applyBorder="1" applyAlignment="1">
      <alignment vertical="center"/>
    </xf>
    <xf numFmtId="0" fontId="18" fillId="12" borderId="85" xfId="0" applyFont="1" applyFill="1" applyBorder="1" applyAlignment="1">
      <alignment horizontal="left" vertical="center"/>
    </xf>
    <xf numFmtId="0" fontId="18" fillId="12" borderId="86" xfId="0" applyFont="1" applyFill="1" applyBorder="1" applyAlignment="1">
      <alignment horizontal="left" vertical="center"/>
    </xf>
    <xf numFmtId="174" fontId="18" fillId="12" borderId="86" xfId="0" applyNumberFormat="1" applyFont="1" applyFill="1" applyBorder="1" applyAlignment="1">
      <alignment vertical="center"/>
    </xf>
    <xf numFmtId="174" fontId="18" fillId="12" borderId="87" xfId="0" applyNumberFormat="1" applyFont="1" applyFill="1" applyBorder="1" applyAlignment="1">
      <alignment vertical="center"/>
    </xf>
    <xf numFmtId="0" fontId="17" fillId="0" borderId="177" xfId="0" applyFont="1" applyBorder="1" applyAlignment="1">
      <alignment vertical="center" wrapText="1"/>
    </xf>
    <xf numFmtId="0" fontId="17" fillId="0" borderId="8" xfId="0" applyFont="1" applyBorder="1" applyAlignment="1">
      <alignment vertical="center"/>
    </xf>
    <xf numFmtId="0" fontId="53" fillId="0" borderId="0" xfId="0" applyFont="1"/>
    <xf numFmtId="2" fontId="24" fillId="5" borderId="83" xfId="0" applyNumberFormat="1" applyFont="1" applyFill="1" applyBorder="1" applyAlignment="1">
      <alignment vertical="center"/>
    </xf>
    <xf numFmtId="167" fontId="24" fillId="0" borderId="83" xfId="0" applyNumberFormat="1" applyFont="1" applyBorder="1" applyAlignment="1">
      <alignment vertical="center"/>
    </xf>
    <xf numFmtId="0" fontId="24" fillId="0" borderId="129" xfId="0" applyFont="1" applyBorder="1" applyAlignment="1">
      <alignment vertical="center"/>
    </xf>
    <xf numFmtId="0" fontId="24" fillId="0" borderId="77" xfId="0" applyFont="1" applyBorder="1" applyAlignment="1">
      <alignment vertical="center"/>
    </xf>
    <xf numFmtId="0" fontId="19" fillId="3" borderId="135" xfId="0" applyFont="1" applyFill="1" applyBorder="1" applyAlignment="1">
      <alignment horizontal="center" vertical="center" wrapText="1"/>
    </xf>
    <xf numFmtId="0" fontId="24" fillId="0" borderId="181" xfId="0" applyFont="1" applyBorder="1"/>
    <xf numFmtId="0" fontId="53" fillId="0" borderId="128" xfId="0" applyFont="1" applyBorder="1"/>
    <xf numFmtId="171" fontId="26" fillId="25" borderId="88" xfId="0" applyNumberFormat="1" applyFont="1" applyFill="1" applyBorder="1" applyAlignment="1">
      <alignment horizontal="center" vertical="center" wrapText="1"/>
    </xf>
    <xf numFmtId="0" fontId="40" fillId="42" borderId="83" xfId="0" applyFont="1" applyFill="1" applyBorder="1" applyAlignment="1">
      <alignment horizontal="center" vertical="center"/>
    </xf>
    <xf numFmtId="0" fontId="40" fillId="42" borderId="83" xfId="0" applyFont="1" applyFill="1" applyBorder="1" applyAlignment="1">
      <alignment horizontal="center" vertical="center" wrapText="1"/>
    </xf>
    <xf numFmtId="0" fontId="10" fillId="42" borderId="83" xfId="0" applyFont="1" applyFill="1" applyBorder="1"/>
    <xf numFmtId="180" fontId="10" fillId="42" borderId="83" xfId="0" applyNumberFormat="1" applyFont="1" applyFill="1" applyBorder="1"/>
    <xf numFmtId="172" fontId="10" fillId="42" borderId="83" xfId="0" applyNumberFormat="1" applyFont="1" applyFill="1" applyBorder="1"/>
    <xf numFmtId="0" fontId="46" fillId="7" borderId="83" xfId="0" applyFont="1" applyFill="1" applyBorder="1" applyAlignment="1">
      <alignment horizontal="right"/>
    </xf>
    <xf numFmtId="180" fontId="46" fillId="7" borderId="83" xfId="0" applyNumberFormat="1" applyFont="1" applyFill="1" applyBorder="1"/>
    <xf numFmtId="172" fontId="46" fillId="7" borderId="83" xfId="0" applyNumberFormat="1" applyFont="1" applyFill="1" applyBorder="1"/>
    <xf numFmtId="182" fontId="10" fillId="42" borderId="83" xfId="0" applyNumberFormat="1" applyFont="1" applyFill="1" applyBorder="1"/>
    <xf numFmtId="0" fontId="46" fillId="21" borderId="83" xfId="0" applyFont="1" applyFill="1" applyBorder="1" applyAlignment="1">
      <alignment horizontal="right"/>
    </xf>
    <xf numFmtId="180" fontId="10" fillId="21" borderId="83" xfId="0" applyNumberFormat="1" applyFont="1" applyFill="1" applyBorder="1"/>
    <xf numFmtId="4" fontId="10" fillId="21" borderId="83" xfId="0" applyNumberFormat="1" applyFont="1" applyFill="1" applyBorder="1"/>
    <xf numFmtId="172" fontId="46" fillId="21" borderId="83" xfId="0" applyNumberFormat="1" applyFont="1" applyFill="1" applyBorder="1"/>
    <xf numFmtId="182" fontId="10" fillId="21" borderId="83" xfId="0" applyNumberFormat="1" applyFont="1" applyFill="1" applyBorder="1"/>
    <xf numFmtId="0" fontId="14" fillId="42" borderId="83" xfId="0" applyFont="1" applyFill="1" applyBorder="1"/>
    <xf numFmtId="0" fontId="47" fillId="22" borderId="83" xfId="0" applyFont="1" applyFill="1" applyBorder="1" applyAlignment="1">
      <alignment horizontal="right" vertical="center" wrapText="1"/>
    </xf>
    <xf numFmtId="183" fontId="10" fillId="22" borderId="83" xfId="0" applyNumberFormat="1" applyFont="1" applyFill="1" applyBorder="1"/>
    <xf numFmtId="4" fontId="10" fillId="22" borderId="83" xfId="0" applyNumberFormat="1" applyFont="1" applyFill="1" applyBorder="1"/>
    <xf numFmtId="172" fontId="46" fillId="22" borderId="83" xfId="0" applyNumberFormat="1" applyFont="1" applyFill="1" applyBorder="1"/>
    <xf numFmtId="0" fontId="40" fillId="16" borderId="83" xfId="0" applyFont="1" applyFill="1" applyBorder="1" applyAlignment="1">
      <alignment vertical="center" wrapText="1"/>
    </xf>
    <xf numFmtId="179" fontId="40" fillId="16" borderId="83" xfId="0" applyNumberFormat="1" applyFont="1" applyFill="1" applyBorder="1" applyAlignment="1">
      <alignment horizontal="right" vertical="center" wrapText="1"/>
    </xf>
    <xf numFmtId="0" fontId="40" fillId="20" borderId="183" xfId="0" applyFont="1" applyFill="1" applyBorder="1" applyAlignment="1">
      <alignment vertical="center" wrapText="1"/>
    </xf>
    <xf numFmtId="0" fontId="40" fillId="20" borderId="184" xfId="0" applyFont="1" applyFill="1" applyBorder="1" applyAlignment="1">
      <alignment vertical="center" wrapText="1"/>
    </xf>
    <xf numFmtId="179" fontId="25" fillId="20" borderId="184" xfId="0" applyNumberFormat="1" applyFont="1" applyFill="1" applyBorder="1" applyAlignment="1">
      <alignment horizontal="right" vertical="center" wrapText="1"/>
    </xf>
    <xf numFmtId="179" fontId="40" fillId="20" borderId="184" xfId="0" applyNumberFormat="1" applyFont="1" applyFill="1" applyBorder="1" applyAlignment="1">
      <alignment horizontal="right" vertical="center" wrapText="1"/>
    </xf>
    <xf numFmtId="179" fontId="40" fillId="20" borderId="185" xfId="0" applyNumberFormat="1" applyFont="1" applyFill="1" applyBorder="1" applyAlignment="1">
      <alignment horizontal="right" vertical="center" wrapText="1"/>
    </xf>
    <xf numFmtId="4" fontId="10" fillId="22" borderId="76" xfId="0" applyNumberFormat="1" applyFont="1" applyFill="1" applyBorder="1"/>
    <xf numFmtId="4" fontId="10" fillId="22" borderId="77" xfId="0" applyNumberFormat="1" applyFont="1" applyFill="1" applyBorder="1"/>
    <xf numFmtId="172" fontId="10" fillId="42" borderId="133" xfId="0" applyNumberFormat="1" applyFont="1" applyFill="1" applyBorder="1"/>
    <xf numFmtId="172" fontId="10" fillId="42" borderId="7" xfId="0" applyNumberFormat="1" applyFont="1" applyFill="1" applyBorder="1"/>
    <xf numFmtId="169" fontId="14" fillId="11" borderId="76" xfId="1" applyNumberFormat="1" applyFont="1" applyFill="1" applyBorder="1" applyAlignment="1">
      <alignment horizontal="center" vertical="center"/>
    </xf>
    <xf numFmtId="0" fontId="22" fillId="2" borderId="171" xfId="0" applyFont="1" applyFill="1" applyBorder="1" applyAlignment="1">
      <alignment vertical="center"/>
    </xf>
    <xf numFmtId="0" fontId="12" fillId="0" borderId="176" xfId="0" applyFont="1" applyBorder="1" applyAlignment="1">
      <alignment horizontal="center" vertical="center"/>
    </xf>
    <xf numFmtId="0" fontId="12" fillId="20" borderId="0" xfId="0" applyFont="1" applyFill="1" applyAlignment="1" applyProtection="1">
      <alignment horizontal="center" vertical="center"/>
      <protection locked="0"/>
    </xf>
    <xf numFmtId="171" fontId="33" fillId="19" borderId="188" xfId="1" applyFont="1" applyFill="1" applyBorder="1" applyAlignment="1">
      <alignment horizontal="center" vertical="center"/>
    </xf>
    <xf numFmtId="167" fontId="33" fillId="19" borderId="188" xfId="1" applyNumberFormat="1" applyFont="1" applyFill="1" applyBorder="1" applyAlignment="1">
      <alignment horizontal="center" vertical="center"/>
    </xf>
    <xf numFmtId="171" fontId="33" fillId="19" borderId="189" xfId="1" applyFont="1" applyFill="1" applyBorder="1" applyAlignment="1">
      <alignment horizontal="center" vertical="center"/>
    </xf>
    <xf numFmtId="169" fontId="33" fillId="19" borderId="190" xfId="1" applyNumberFormat="1" applyFont="1" applyFill="1" applyBorder="1" applyAlignment="1">
      <alignment horizontal="center" vertical="center"/>
    </xf>
    <xf numFmtId="4" fontId="33" fillId="19" borderId="189" xfId="1" applyNumberFormat="1" applyFont="1" applyFill="1" applyBorder="1" applyAlignment="1">
      <alignment horizontal="center" vertical="center"/>
    </xf>
    <xf numFmtId="4" fontId="33" fillId="19" borderId="190" xfId="1" applyNumberFormat="1" applyFont="1" applyFill="1" applyBorder="1" applyAlignment="1">
      <alignment horizontal="center" vertical="center"/>
    </xf>
    <xf numFmtId="171" fontId="33" fillId="19" borderId="191" xfId="1" applyFont="1" applyFill="1" applyBorder="1" applyAlignment="1">
      <alignment horizontal="center" vertical="center"/>
    </xf>
    <xf numFmtId="171" fontId="33" fillId="19" borderId="83" xfId="1" applyFont="1" applyFill="1" applyBorder="1" applyAlignment="1">
      <alignment horizontal="center" vertical="center"/>
    </xf>
    <xf numFmtId="169" fontId="33" fillId="19" borderId="83" xfId="1" applyNumberFormat="1" applyFont="1" applyFill="1" applyBorder="1" applyAlignment="1">
      <alignment horizontal="center" vertical="center"/>
    </xf>
    <xf numFmtId="171" fontId="14" fillId="26" borderId="133" xfId="1" applyFont="1" applyFill="1" applyBorder="1" applyAlignment="1">
      <alignment horizontal="center" vertical="center"/>
    </xf>
    <xf numFmtId="169" fontId="14" fillId="11" borderId="194" xfId="1" applyNumberFormat="1" applyFont="1" applyFill="1" applyBorder="1" applyAlignment="1">
      <alignment horizontal="center" vertical="center"/>
    </xf>
    <xf numFmtId="171" fontId="33" fillId="19" borderId="195" xfId="1" applyFont="1" applyFill="1" applyBorder="1" applyAlignment="1">
      <alignment horizontal="center" vertical="center"/>
    </xf>
    <xf numFmtId="169" fontId="33" fillId="19" borderId="196" xfId="1" applyNumberFormat="1" applyFont="1" applyFill="1" applyBorder="1" applyAlignment="1">
      <alignment horizontal="center" vertical="center"/>
    </xf>
    <xf numFmtId="0" fontId="9" fillId="7" borderId="197" xfId="0" applyFont="1" applyFill="1" applyBorder="1" applyAlignment="1">
      <alignment horizontal="center" vertical="center" wrapText="1"/>
    </xf>
    <xf numFmtId="0" fontId="9" fillId="7" borderId="198" xfId="0" applyFont="1" applyFill="1" applyBorder="1" applyAlignment="1">
      <alignment horizontal="center" vertical="center" wrapText="1"/>
    </xf>
    <xf numFmtId="0" fontId="9" fillId="7" borderId="199" xfId="0" applyFont="1" applyFill="1" applyBorder="1" applyAlignment="1">
      <alignment horizontal="center" vertical="center" wrapText="1"/>
    </xf>
    <xf numFmtId="0" fontId="9" fillId="21" borderId="198" xfId="0" applyFont="1" applyFill="1" applyBorder="1" applyAlignment="1">
      <alignment horizontal="center" vertical="center" wrapText="1"/>
    </xf>
    <xf numFmtId="0" fontId="12" fillId="22" borderId="198" xfId="0" applyFont="1" applyFill="1" applyBorder="1" applyAlignment="1">
      <alignment horizontal="center" vertical="center" wrapText="1"/>
    </xf>
    <xf numFmtId="0" fontId="12" fillId="22" borderId="200" xfId="0" applyFont="1" applyFill="1" applyBorder="1" applyAlignment="1">
      <alignment horizontal="center" vertical="center" wrapText="1"/>
    </xf>
    <xf numFmtId="0" fontId="27" fillId="20" borderId="200" xfId="0" applyFont="1" applyFill="1" applyBorder="1" applyAlignment="1">
      <alignment horizontal="center" vertical="center" wrapText="1"/>
    </xf>
    <xf numFmtId="0" fontId="27" fillId="26" borderId="199" xfId="0" applyFont="1" applyFill="1" applyBorder="1" applyAlignment="1">
      <alignment horizontal="center" vertical="center" wrapText="1"/>
    </xf>
    <xf numFmtId="0" fontId="28" fillId="11" borderId="88" xfId="0" applyFont="1" applyFill="1" applyBorder="1" applyAlignment="1">
      <alignment horizontal="center" vertical="center" wrapText="1"/>
    </xf>
    <xf numFmtId="2" fontId="9" fillId="0" borderId="78" xfId="0" applyNumberFormat="1" applyFont="1" applyBorder="1"/>
    <xf numFmtId="167" fontId="30" fillId="0" borderId="78" xfId="1" applyNumberFormat="1" applyFont="1" applyBorder="1" applyAlignment="1">
      <alignment horizontal="center" vertical="center"/>
    </xf>
    <xf numFmtId="169" fontId="27" fillId="20" borderId="78" xfId="0" applyNumberFormat="1" applyFont="1" applyFill="1" applyBorder="1" applyAlignment="1">
      <alignment horizontal="center" vertical="center" wrapText="1"/>
    </xf>
    <xf numFmtId="171" fontId="14" fillId="26" borderId="78" xfId="1" applyFont="1" applyFill="1" applyBorder="1" applyAlignment="1">
      <alignment horizontal="center" vertical="center"/>
    </xf>
    <xf numFmtId="169" fontId="14" fillId="11" borderId="79" xfId="1" applyNumberFormat="1" applyFont="1" applyFill="1" applyBorder="1" applyAlignment="1">
      <alignment horizontal="center" vertical="center"/>
    </xf>
    <xf numFmtId="169" fontId="33" fillId="19" borderId="201" xfId="1" applyNumberFormat="1" applyFont="1" applyFill="1" applyBorder="1" applyAlignment="1">
      <alignment horizontal="center" vertical="center"/>
    </xf>
    <xf numFmtId="0" fontId="28" fillId="50" borderId="88" xfId="0" applyFont="1" applyFill="1" applyBorder="1" applyAlignment="1">
      <alignment horizontal="center" vertical="center" wrapText="1"/>
    </xf>
    <xf numFmtId="0" fontId="17" fillId="0" borderId="28" xfId="0" applyFont="1" applyBorder="1" applyAlignment="1">
      <alignment vertical="center"/>
    </xf>
    <xf numFmtId="0" fontId="17" fillId="0" borderId="29" xfId="0" applyFont="1" applyBorder="1" applyAlignment="1">
      <alignment vertical="center"/>
    </xf>
    <xf numFmtId="167" fontId="17" fillId="0" borderId="35" xfId="0" applyNumberFormat="1" applyFont="1" applyBorder="1" applyAlignment="1">
      <alignment vertical="center"/>
    </xf>
    <xf numFmtId="174" fontId="17" fillId="0" borderId="30" xfId="0" applyNumberFormat="1" applyFont="1" applyBorder="1" applyAlignment="1">
      <alignment vertical="center"/>
    </xf>
    <xf numFmtId="0" fontId="16" fillId="43" borderId="181" xfId="0" applyFont="1" applyFill="1" applyBorder="1"/>
    <xf numFmtId="0" fontId="16" fillId="43" borderId="193" xfId="0" applyFont="1" applyFill="1" applyBorder="1"/>
    <xf numFmtId="0" fontId="16" fillId="43" borderId="128" xfId="0" applyFont="1" applyFill="1" applyBorder="1"/>
    <xf numFmtId="0" fontId="16" fillId="43" borderId="132" xfId="0" applyFont="1" applyFill="1" applyBorder="1"/>
    <xf numFmtId="171" fontId="9" fillId="19" borderId="206" xfId="1" applyFont="1" applyFill="1" applyBorder="1" applyAlignment="1">
      <alignment horizontal="center" vertical="center"/>
    </xf>
    <xf numFmtId="171" fontId="9" fillId="19" borderId="207" xfId="1" applyFont="1" applyFill="1" applyBorder="1" applyAlignment="1">
      <alignment horizontal="center" vertical="center"/>
    </xf>
    <xf numFmtId="0" fontId="14" fillId="0" borderId="110" xfId="0" applyFont="1" applyBorder="1"/>
    <xf numFmtId="0" fontId="14" fillId="0" borderId="208" xfId="0" applyFont="1" applyBorder="1"/>
    <xf numFmtId="2" fontId="25" fillId="24" borderId="103" xfId="0" applyNumberFormat="1" applyFont="1" applyFill="1" applyBorder="1" applyAlignment="1">
      <alignment horizontal="center"/>
    </xf>
    <xf numFmtId="2" fontId="25" fillId="24" borderId="105" xfId="0" applyNumberFormat="1" applyFont="1" applyFill="1" applyBorder="1" applyAlignment="1">
      <alignment horizontal="center"/>
    </xf>
    <xf numFmtId="176" fontId="25" fillId="14" borderId="110" xfId="0" applyNumberFormat="1" applyFont="1" applyFill="1" applyBorder="1" applyAlignment="1">
      <alignment horizontal="center"/>
    </xf>
    <xf numFmtId="177" fontId="25" fillId="14" borderId="104" xfId="0" applyNumberFormat="1" applyFont="1" applyFill="1" applyBorder="1" applyAlignment="1">
      <alignment horizontal="center"/>
    </xf>
    <xf numFmtId="176" fontId="25" fillId="14" borderId="103" xfId="0" applyNumberFormat="1" applyFont="1" applyFill="1" applyBorder="1" applyAlignment="1">
      <alignment horizontal="center"/>
    </xf>
    <xf numFmtId="177" fontId="25" fillId="14" borderId="105" xfId="0" applyNumberFormat="1" applyFont="1" applyFill="1" applyBorder="1" applyAlignment="1">
      <alignment horizontal="center"/>
    </xf>
    <xf numFmtId="0" fontId="16" fillId="7" borderId="117" xfId="0" applyFont="1" applyFill="1" applyBorder="1" applyAlignment="1">
      <alignment horizontal="center" vertical="center" wrapText="1"/>
    </xf>
    <xf numFmtId="0" fontId="16" fillId="22" borderId="116" xfId="0" applyFont="1" applyFill="1" applyBorder="1" applyAlignment="1">
      <alignment horizontal="center" vertical="center" wrapText="1"/>
    </xf>
    <xf numFmtId="0" fontId="35" fillId="0" borderId="92" xfId="0" applyFont="1" applyBorder="1"/>
    <xf numFmtId="0" fontId="35" fillId="0" borderId="96" xfId="0" applyFont="1" applyBorder="1"/>
    <xf numFmtId="0" fontId="10" fillId="0" borderId="96" xfId="0" applyFont="1" applyBorder="1"/>
    <xf numFmtId="2" fontId="25" fillId="24" borderId="123" xfId="0" applyNumberFormat="1" applyFont="1" applyFill="1" applyBorder="1" applyAlignment="1">
      <alignment horizontal="center"/>
    </xf>
    <xf numFmtId="2" fontId="25" fillId="24" borderId="113" xfId="0" applyNumberFormat="1" applyFont="1" applyFill="1" applyBorder="1" applyAlignment="1">
      <alignment horizontal="center"/>
    </xf>
    <xf numFmtId="0" fontId="16" fillId="7" borderId="106" xfId="0" applyFont="1" applyFill="1" applyBorder="1" applyAlignment="1">
      <alignment horizontal="center" wrapText="1"/>
    </xf>
    <xf numFmtId="0" fontId="16" fillId="7" borderId="209" xfId="0" applyFont="1" applyFill="1" applyBorder="1" applyAlignment="1">
      <alignment horizontal="center" wrapText="1"/>
    </xf>
    <xf numFmtId="0" fontId="16" fillId="21" borderId="209" xfId="0" applyFont="1" applyFill="1" applyBorder="1" applyAlignment="1">
      <alignment horizontal="center" wrapText="1"/>
    </xf>
    <xf numFmtId="3" fontId="16" fillId="21" borderId="209" xfId="0" applyNumberFormat="1" applyFont="1" applyFill="1" applyBorder="1" applyAlignment="1">
      <alignment horizontal="center" wrapText="1"/>
    </xf>
    <xf numFmtId="0" fontId="14" fillId="22" borderId="209" xfId="0" applyFont="1" applyFill="1" applyBorder="1" applyAlignment="1">
      <alignment horizontal="center" wrapText="1"/>
    </xf>
    <xf numFmtId="0" fontId="16" fillId="22" borderId="210" xfId="0" applyFont="1" applyFill="1" applyBorder="1" applyAlignment="1">
      <alignment horizontal="center" wrapText="1"/>
    </xf>
    <xf numFmtId="10" fontId="9" fillId="0" borderId="55" xfId="0" applyNumberFormat="1" applyFont="1" applyBorder="1"/>
    <xf numFmtId="10" fontId="9" fillId="0" borderId="56" xfId="0" applyNumberFormat="1" applyFont="1" applyBorder="1"/>
    <xf numFmtId="2" fontId="25" fillId="14" borderId="21" xfId="0" applyNumberFormat="1" applyFont="1" applyFill="1" applyBorder="1" applyAlignment="1">
      <alignment horizontal="center"/>
    </xf>
    <xf numFmtId="2" fontId="25" fillId="14" borderId="56" xfId="0" applyNumberFormat="1" applyFont="1" applyFill="1" applyBorder="1" applyAlignment="1">
      <alignment horizontal="center"/>
    </xf>
    <xf numFmtId="0" fontId="9" fillId="29" borderId="69" xfId="0" applyFont="1" applyFill="1" applyBorder="1" applyAlignment="1" applyProtection="1">
      <alignment horizontal="center" vertical="center"/>
      <protection locked="0"/>
    </xf>
    <xf numFmtId="171" fontId="14" fillId="30" borderId="150" xfId="1" applyFont="1" applyFill="1" applyBorder="1" applyAlignment="1">
      <alignment horizontal="center" vertical="center"/>
    </xf>
    <xf numFmtId="171" fontId="14" fillId="30" borderId="132" xfId="1" applyFont="1" applyFill="1" applyBorder="1" applyAlignment="1">
      <alignment horizontal="center" vertical="center"/>
    </xf>
    <xf numFmtId="171" fontId="14" fillId="30" borderId="211" xfId="1" applyFont="1" applyFill="1" applyBorder="1" applyAlignment="1">
      <alignment horizontal="center" vertical="center"/>
    </xf>
    <xf numFmtId="0" fontId="25" fillId="24" borderId="69" xfId="0" applyFont="1" applyFill="1" applyBorder="1" applyAlignment="1">
      <alignment horizontal="center"/>
    </xf>
    <xf numFmtId="4" fontId="0" fillId="0" borderId="0" xfId="0" applyNumberFormat="1"/>
    <xf numFmtId="0" fontId="10" fillId="0" borderId="0" xfId="0" applyFont="1" applyAlignment="1">
      <alignment horizontal="center"/>
    </xf>
    <xf numFmtId="0" fontId="18" fillId="13" borderId="148" xfId="0" applyFont="1" applyFill="1" applyBorder="1" applyAlignment="1">
      <alignment horizontal="center" vertical="center"/>
    </xf>
    <xf numFmtId="0" fontId="18" fillId="13" borderId="149" xfId="0" applyFont="1" applyFill="1" applyBorder="1" applyAlignment="1">
      <alignment horizontal="center" vertical="center"/>
    </xf>
    <xf numFmtId="0" fontId="18" fillId="13" borderId="150" xfId="0" applyFont="1" applyFill="1" applyBorder="1" applyAlignment="1">
      <alignment horizontal="center" vertical="center"/>
    </xf>
    <xf numFmtId="0" fontId="19" fillId="14" borderId="131" xfId="0" applyFont="1" applyFill="1" applyBorder="1" applyAlignment="1">
      <alignment horizontal="center" vertical="center" wrapText="1"/>
    </xf>
    <xf numFmtId="0" fontId="19" fillId="14" borderId="130" xfId="0" applyFont="1" applyFill="1" applyBorder="1" applyAlignment="1">
      <alignment horizontal="center" vertical="center" wrapText="1"/>
    </xf>
    <xf numFmtId="0" fontId="19" fillId="14" borderId="132" xfId="0" applyFont="1" applyFill="1" applyBorder="1" applyAlignment="1">
      <alignment horizontal="center" vertical="center" wrapText="1"/>
    </xf>
    <xf numFmtId="0" fontId="18" fillId="14" borderId="131" xfId="0" applyFont="1" applyFill="1" applyBorder="1" applyAlignment="1">
      <alignment horizontal="left" vertical="center"/>
    </xf>
    <xf numFmtId="0" fontId="18" fillId="14" borderId="130" xfId="0" applyFont="1" applyFill="1" applyBorder="1" applyAlignment="1">
      <alignment horizontal="left" vertical="center"/>
    </xf>
    <xf numFmtId="0" fontId="18" fillId="14" borderId="77" xfId="0" applyFont="1" applyFill="1" applyBorder="1" applyAlignment="1">
      <alignment horizontal="left" vertical="center"/>
    </xf>
    <xf numFmtId="0" fontId="19" fillId="45" borderId="131" xfId="0" applyFont="1" applyFill="1" applyBorder="1" applyAlignment="1">
      <alignment horizontal="center" vertical="center" wrapText="1"/>
    </xf>
    <xf numFmtId="0" fontId="19" fillId="45" borderId="130" xfId="0" applyFont="1" applyFill="1" applyBorder="1" applyAlignment="1">
      <alignment horizontal="center" vertical="center" wrapText="1"/>
    </xf>
    <xf numFmtId="0" fontId="19" fillId="45" borderId="132" xfId="0" applyFont="1" applyFill="1" applyBorder="1" applyAlignment="1">
      <alignment horizontal="center" vertical="center" wrapText="1"/>
    </xf>
    <xf numFmtId="0" fontId="19" fillId="46" borderId="131" xfId="0" applyFont="1" applyFill="1" applyBorder="1" applyAlignment="1">
      <alignment horizontal="center" vertical="center" wrapText="1"/>
    </xf>
    <xf numFmtId="0" fontId="19" fillId="46" borderId="130" xfId="0" applyFont="1" applyFill="1" applyBorder="1" applyAlignment="1">
      <alignment horizontal="center" vertical="center" wrapText="1"/>
    </xf>
    <xf numFmtId="0" fontId="19" fillId="46" borderId="132" xfId="0" applyFont="1" applyFill="1" applyBorder="1" applyAlignment="1">
      <alignment horizontal="center" vertical="center" wrapText="1"/>
    </xf>
    <xf numFmtId="2" fontId="35" fillId="0" borderId="0" xfId="0" applyNumberFormat="1" applyFont="1"/>
    <xf numFmtId="184" fontId="0" fillId="0" borderId="0" xfId="0" applyNumberFormat="1"/>
    <xf numFmtId="0" fontId="54" fillId="0" borderId="0" xfId="0" applyFont="1"/>
    <xf numFmtId="4" fontId="54" fillId="0" borderId="0" xfId="0" applyNumberFormat="1" applyFont="1"/>
    <xf numFmtId="185" fontId="0" fillId="0" borderId="0" xfId="0" applyNumberFormat="1"/>
    <xf numFmtId="0" fontId="36" fillId="2" borderId="57" xfId="0" applyFont="1" applyFill="1" applyBorder="1" applyAlignment="1">
      <alignment horizontal="center" vertical="center"/>
    </xf>
    <xf numFmtId="167" fontId="33" fillId="19" borderId="12" xfId="1" applyNumberFormat="1" applyFont="1" applyFill="1" applyBorder="1" applyAlignment="1">
      <alignment horizontal="center" vertical="center"/>
    </xf>
    <xf numFmtId="0" fontId="28" fillId="50" borderId="192" xfId="0" applyFont="1" applyFill="1" applyBorder="1" applyAlignment="1">
      <alignment vertical="center" wrapText="1"/>
    </xf>
    <xf numFmtId="0" fontId="28" fillId="50" borderId="96" xfId="0" applyFont="1" applyFill="1" applyBorder="1" applyAlignment="1">
      <alignment vertical="center" wrapText="1"/>
    </xf>
    <xf numFmtId="0" fontId="28" fillId="50" borderId="193" xfId="0" applyFont="1" applyFill="1" applyBorder="1" applyAlignment="1">
      <alignment vertical="center" wrapText="1"/>
    </xf>
    <xf numFmtId="169" fontId="55" fillId="44" borderId="83" xfId="1" applyNumberFormat="1" applyFont="1" applyFill="1" applyBorder="1" applyAlignment="1">
      <alignment horizontal="center" vertical="center"/>
    </xf>
    <xf numFmtId="171" fontId="55" fillId="44" borderId="77" xfId="1" applyFont="1" applyFill="1" applyBorder="1" applyAlignment="1">
      <alignment horizontal="center" vertical="center"/>
    </xf>
    <xf numFmtId="169" fontId="33" fillId="19" borderId="212" xfId="1" applyNumberFormat="1" applyFont="1" applyFill="1" applyBorder="1" applyAlignment="1">
      <alignment horizontal="center" vertical="center"/>
    </xf>
    <xf numFmtId="169" fontId="55" fillId="44" borderId="77" xfId="1" applyNumberFormat="1" applyFont="1" applyFill="1" applyBorder="1" applyAlignment="1">
      <alignment horizontal="center" vertical="center"/>
    </xf>
    <xf numFmtId="171" fontId="33" fillId="19" borderId="63" xfId="1" applyFont="1" applyFill="1" applyBorder="1" applyAlignment="1">
      <alignment horizontal="center" vertical="center"/>
    </xf>
    <xf numFmtId="169" fontId="34" fillId="19" borderId="212" xfId="1" applyNumberFormat="1" applyFont="1" applyFill="1" applyBorder="1" applyAlignment="1">
      <alignment horizontal="center" vertical="center"/>
    </xf>
    <xf numFmtId="169" fontId="49" fillId="19" borderId="212" xfId="1" applyNumberFormat="1" applyFont="1" applyFill="1" applyBorder="1" applyAlignment="1">
      <alignment horizontal="center" vertical="center"/>
    </xf>
    <xf numFmtId="171" fontId="33" fillId="19" borderId="213" xfId="1" applyFont="1" applyFill="1" applyBorder="1" applyAlignment="1">
      <alignment horizontal="center" vertical="center"/>
    </xf>
    <xf numFmtId="0" fontId="14" fillId="27" borderId="77" xfId="0" applyFont="1" applyFill="1" applyBorder="1" applyAlignment="1" applyProtection="1">
      <alignment horizontal="left" vertical="center" wrapText="1"/>
      <protection locked="0"/>
    </xf>
    <xf numFmtId="0" fontId="14" fillId="28" borderId="77" xfId="0" applyFont="1" applyFill="1" applyBorder="1" applyAlignment="1" applyProtection="1">
      <alignment horizontal="left" vertical="center"/>
      <protection locked="0"/>
    </xf>
    <xf numFmtId="0" fontId="36" fillId="2" borderId="57" xfId="0" applyFont="1" applyFill="1" applyBorder="1" applyAlignment="1">
      <alignment vertical="center"/>
    </xf>
    <xf numFmtId="4" fontId="37" fillId="2" borderId="60" xfId="0" applyNumberFormat="1" applyFont="1" applyFill="1" applyBorder="1" applyAlignment="1">
      <alignment vertical="center"/>
    </xf>
    <xf numFmtId="0" fontId="64" fillId="0" borderId="0" xfId="0" applyFont="1" applyAlignment="1">
      <alignment wrapText="1"/>
    </xf>
    <xf numFmtId="0" fontId="60" fillId="0" borderId="83" xfId="0" applyFont="1" applyBorder="1" applyAlignment="1">
      <alignment vertical="center" wrapText="1"/>
    </xf>
    <xf numFmtId="0" fontId="62" fillId="0" borderId="133" xfId="0" applyFont="1" applyBorder="1" applyAlignment="1">
      <alignment horizontal="center" vertical="center" wrapText="1"/>
    </xf>
    <xf numFmtId="0" fontId="62" fillId="0" borderId="83" xfId="0" applyFont="1" applyBorder="1" applyAlignment="1">
      <alignment horizontal="center" vertical="center" wrapText="1"/>
    </xf>
    <xf numFmtId="0" fontId="60" fillId="0" borderId="83" xfId="0" applyFont="1" applyBorder="1" applyAlignment="1">
      <alignment horizontal="center" wrapText="1"/>
    </xf>
    <xf numFmtId="0" fontId="63" fillId="0" borderId="133" xfId="0" applyFont="1" applyBorder="1" applyAlignment="1">
      <alignment horizontal="center" vertical="center" wrapText="1"/>
    </xf>
    <xf numFmtId="0" fontId="63" fillId="0" borderId="83" xfId="0" applyFont="1" applyBorder="1" applyAlignment="1">
      <alignment horizontal="center" vertical="center" wrapText="1"/>
    </xf>
    <xf numFmtId="0" fontId="60" fillId="0" borderId="83" xfId="0" applyFont="1" applyBorder="1" applyAlignment="1">
      <alignment horizontal="center" vertical="center" wrapText="1"/>
    </xf>
    <xf numFmtId="4" fontId="62" fillId="0" borderId="133" xfId="0" applyNumberFormat="1" applyFont="1" applyBorder="1" applyAlignment="1">
      <alignment horizontal="center" vertical="center" wrapText="1"/>
    </xf>
    <xf numFmtId="4" fontId="62" fillId="0" borderId="83" xfId="0" applyNumberFormat="1" applyFont="1" applyBorder="1" applyAlignment="1">
      <alignment horizontal="center" vertical="center" wrapText="1"/>
    </xf>
    <xf numFmtId="4" fontId="61" fillId="0" borderId="83" xfId="0" applyNumberFormat="1" applyFont="1" applyBorder="1" applyAlignment="1">
      <alignment horizontal="center" vertical="center" wrapText="1"/>
    </xf>
    <xf numFmtId="4" fontId="60" fillId="0" borderId="83" xfId="0" applyNumberFormat="1" applyFont="1" applyBorder="1" applyAlignment="1">
      <alignment horizontal="center" vertical="center" wrapText="1"/>
    </xf>
    <xf numFmtId="0" fontId="66" fillId="0" borderId="0" xfId="0" applyFont="1" applyAlignment="1">
      <alignment wrapText="1"/>
    </xf>
    <xf numFmtId="0" fontId="65" fillId="0" borderId="0" xfId="0" applyFont="1"/>
    <xf numFmtId="0" fontId="67" fillId="0" borderId="133" xfId="0" applyFont="1" applyBorder="1" applyAlignment="1">
      <alignment vertical="center" wrapText="1"/>
    </xf>
    <xf numFmtId="0" fontId="25" fillId="15" borderId="26" xfId="0" applyFont="1" applyFill="1" applyBorder="1" applyAlignment="1">
      <alignment horizontal="center" vertical="center" wrapText="1"/>
    </xf>
    <xf numFmtId="2" fontId="69" fillId="30" borderId="52" xfId="0" applyNumberFormat="1" applyFont="1" applyFill="1" applyBorder="1"/>
    <xf numFmtId="2" fontId="69" fillId="30" borderId="2" xfId="0" applyNumberFormat="1" applyFont="1" applyFill="1" applyBorder="1"/>
    <xf numFmtId="2" fontId="69" fillId="30" borderId="55" xfId="0" applyNumberFormat="1" applyFont="1" applyFill="1" applyBorder="1"/>
    <xf numFmtId="2" fontId="69" fillId="30" borderId="21" xfId="0" applyNumberFormat="1" applyFont="1" applyFill="1" applyBorder="1"/>
    <xf numFmtId="2" fontId="70" fillId="30" borderId="21" xfId="0" applyNumberFormat="1" applyFont="1" applyFill="1" applyBorder="1"/>
    <xf numFmtId="171" fontId="25" fillId="15" borderId="26" xfId="0" applyNumberFormat="1" applyFont="1" applyFill="1" applyBorder="1" applyAlignment="1">
      <alignment horizontal="center" vertical="center" wrapText="1"/>
    </xf>
    <xf numFmtId="171" fontId="26" fillId="25" borderId="35" xfId="0" applyNumberFormat="1" applyFont="1" applyFill="1" applyBorder="1" applyAlignment="1">
      <alignment horizontal="center" vertical="center" wrapText="1"/>
    </xf>
    <xf numFmtId="164" fontId="16" fillId="0" borderId="0" xfId="6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169" fontId="14" fillId="0" borderId="0" xfId="0" applyNumberFormat="1" applyFont="1" applyAlignment="1">
      <alignment vertical="center"/>
    </xf>
    <xf numFmtId="0" fontId="3" fillId="44" borderId="7" xfId="0" applyFont="1" applyFill="1" applyBorder="1" applyAlignment="1">
      <alignment vertical="center"/>
    </xf>
    <xf numFmtId="0" fontId="3" fillId="44" borderId="3" xfId="0" applyFont="1" applyFill="1" applyBorder="1" applyAlignment="1">
      <alignment vertical="center"/>
    </xf>
    <xf numFmtId="0" fontId="3" fillId="44" borderId="3" xfId="0" applyFont="1" applyFill="1" applyBorder="1"/>
    <xf numFmtId="2" fontId="71" fillId="43" borderId="129" xfId="0" applyNumberFormat="1" applyFont="1" applyFill="1" applyBorder="1"/>
    <xf numFmtId="2" fontId="72" fillId="43" borderId="129" xfId="0" applyNumberFormat="1" applyFont="1" applyFill="1" applyBorder="1"/>
    <xf numFmtId="2" fontId="71" fillId="47" borderId="129" xfId="0" applyNumberFormat="1" applyFont="1" applyFill="1" applyBorder="1"/>
    <xf numFmtId="2" fontId="71" fillId="0" borderId="129" xfId="0" applyNumberFormat="1" applyFont="1" applyBorder="1"/>
    <xf numFmtId="2" fontId="71" fillId="0" borderId="138" xfId="0" applyNumberFormat="1" applyFont="1" applyBorder="1"/>
    <xf numFmtId="2" fontId="72" fillId="43" borderId="138" xfId="0" applyNumberFormat="1" applyFont="1" applyFill="1" applyBorder="1"/>
    <xf numFmtId="2" fontId="71" fillId="44" borderId="129" xfId="0" applyNumberFormat="1" applyFont="1" applyFill="1" applyBorder="1"/>
    <xf numFmtId="10" fontId="73" fillId="0" borderId="7" xfId="0" applyNumberFormat="1" applyFont="1" applyBorder="1" applyAlignment="1">
      <alignment horizontal="left" vertical="center"/>
    </xf>
    <xf numFmtId="10" fontId="73" fillId="0" borderId="133" xfId="0" applyNumberFormat="1" applyFont="1" applyBorder="1" applyAlignment="1">
      <alignment horizontal="left" vertical="center"/>
    </xf>
    <xf numFmtId="10" fontId="73" fillId="0" borderId="83" xfId="0" applyNumberFormat="1" applyFont="1" applyBorder="1" applyAlignment="1">
      <alignment horizontal="left" vertical="center"/>
    </xf>
    <xf numFmtId="0" fontId="73" fillId="0" borderId="83" xfId="0" applyFont="1" applyBorder="1" applyAlignment="1">
      <alignment vertical="center"/>
    </xf>
    <xf numFmtId="10" fontId="73" fillId="0" borderId="2" xfId="0" applyNumberFormat="1" applyFont="1" applyBorder="1" applyAlignment="1">
      <alignment horizontal="left" vertical="center"/>
    </xf>
    <xf numFmtId="10" fontId="73" fillId="0" borderId="17" xfId="0" applyNumberFormat="1" applyFont="1" applyBorder="1" applyAlignment="1">
      <alignment horizontal="left" vertical="center"/>
    </xf>
    <xf numFmtId="0" fontId="73" fillId="0" borderId="10" xfId="0" applyFont="1" applyBorder="1"/>
    <xf numFmtId="170" fontId="73" fillId="0" borderId="10" xfId="0" applyNumberFormat="1" applyFont="1" applyBorder="1"/>
    <xf numFmtId="0" fontId="74" fillId="0" borderId="12" xfId="0" applyFont="1" applyBorder="1"/>
    <xf numFmtId="168" fontId="73" fillId="0" borderId="3" xfId="0" applyNumberFormat="1" applyFont="1" applyBorder="1" applyAlignment="1">
      <alignment vertical="center"/>
    </xf>
    <xf numFmtId="168" fontId="73" fillId="0" borderId="3" xfId="0" applyNumberFormat="1" applyFont="1" applyBorder="1" applyAlignment="1">
      <alignment horizontal="center" vertical="center"/>
    </xf>
    <xf numFmtId="167" fontId="73" fillId="44" borderId="3" xfId="0" applyNumberFormat="1" applyFont="1" applyFill="1" applyBorder="1" applyAlignment="1">
      <alignment horizontal="center" vertical="center"/>
    </xf>
    <xf numFmtId="9" fontId="75" fillId="0" borderId="129" xfId="2" applyFont="1" applyBorder="1"/>
    <xf numFmtId="2" fontId="71" fillId="43" borderId="129" xfId="0" applyNumberFormat="1" applyFont="1" applyFill="1" applyBorder="1" applyAlignment="1">
      <alignment horizontal="center"/>
    </xf>
    <xf numFmtId="9" fontId="75" fillId="0" borderId="129" xfId="2" applyFont="1" applyBorder="1" applyAlignment="1">
      <alignment horizontal="center"/>
    </xf>
    <xf numFmtId="2" fontId="71" fillId="44" borderId="129" xfId="0" applyNumberFormat="1" applyFont="1" applyFill="1" applyBorder="1" applyAlignment="1">
      <alignment horizontal="center"/>
    </xf>
    <xf numFmtId="2" fontId="71" fillId="44" borderId="129" xfId="0" applyNumberFormat="1" applyFont="1" applyFill="1" applyBorder="1" applyAlignment="1">
      <alignment horizontal="center" vertical="center"/>
    </xf>
    <xf numFmtId="0" fontId="67" fillId="0" borderId="83" xfId="0" applyFont="1" applyBorder="1" applyAlignment="1">
      <alignment vertical="center" wrapText="1"/>
    </xf>
    <xf numFmtId="0" fontId="65" fillId="0" borderId="0" xfId="0" applyFont="1" applyAlignment="1">
      <alignment horizontal="center"/>
    </xf>
    <xf numFmtId="0" fontId="66" fillId="0" borderId="6" xfId="0" applyFont="1" applyBorder="1" applyAlignment="1">
      <alignment horizontal="center" wrapText="1"/>
    </xf>
    <xf numFmtId="0" fontId="66" fillId="0" borderId="14" xfId="0" applyFont="1" applyBorder="1" applyAlignment="1">
      <alignment horizontal="center" wrapText="1"/>
    </xf>
    <xf numFmtId="0" fontId="66" fillId="0" borderId="5" xfId="0" applyFont="1" applyBorder="1" applyAlignment="1">
      <alignment horizontal="center" wrapText="1"/>
    </xf>
    <xf numFmtId="0" fontId="61" fillId="0" borderId="76" xfId="0" applyFont="1" applyBorder="1" applyAlignment="1">
      <alignment vertical="center" wrapText="1"/>
    </xf>
    <xf numFmtId="0" fontId="61" fillId="0" borderId="130" xfId="0" applyFont="1" applyBorder="1" applyAlignment="1">
      <alignment vertical="center" wrapText="1"/>
    </xf>
    <xf numFmtId="0" fontId="61" fillId="0" borderId="77" xfId="0" applyFont="1" applyBorder="1" applyAlignment="1">
      <alignment vertical="center" wrapText="1"/>
    </xf>
    <xf numFmtId="0" fontId="61" fillId="0" borderId="133" xfId="0" applyFont="1" applyBorder="1" applyAlignment="1">
      <alignment horizontal="center" vertical="center" wrapText="1"/>
    </xf>
    <xf numFmtId="0" fontId="61" fillId="0" borderId="221" xfId="0" applyFont="1" applyBorder="1" applyAlignment="1">
      <alignment horizontal="center" vertical="center" wrapText="1"/>
    </xf>
    <xf numFmtId="0" fontId="61" fillId="0" borderId="78" xfId="0" applyFont="1" applyBorder="1" applyAlignment="1">
      <alignment horizontal="center" vertical="center" wrapText="1"/>
    </xf>
    <xf numFmtId="0" fontId="60" fillId="0" borderId="76" xfId="0" applyFont="1" applyBorder="1" applyAlignment="1">
      <alignment vertical="center" wrapText="1"/>
    </xf>
    <xf numFmtId="0" fontId="60" fillId="0" borderId="130" xfId="0" applyFont="1" applyBorder="1" applyAlignment="1">
      <alignment vertical="center" wrapText="1"/>
    </xf>
    <xf numFmtId="0" fontId="60" fillId="0" borderId="77" xfId="0" applyFont="1" applyBorder="1" applyAlignment="1">
      <alignment vertical="center" wrapText="1"/>
    </xf>
    <xf numFmtId="0" fontId="8" fillId="0" borderId="9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59" xfId="0" applyFont="1" applyBorder="1" applyAlignment="1">
      <alignment horizontal="left" vertical="center" wrapText="1"/>
    </xf>
    <xf numFmtId="0" fontId="6" fillId="0" borderId="160" xfId="0" applyFont="1" applyBorder="1" applyAlignment="1">
      <alignment horizontal="left" vertical="center" wrapText="1"/>
    </xf>
    <xf numFmtId="0" fontId="6" fillId="0" borderId="162" xfId="0" applyFont="1" applyBorder="1" applyAlignment="1">
      <alignment horizontal="left" vertical="center" wrapText="1"/>
    </xf>
    <xf numFmtId="0" fontId="6" fillId="0" borderId="16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8" fillId="51" borderId="37" xfId="0" applyFont="1" applyFill="1" applyBorder="1" applyAlignment="1">
      <alignment horizontal="center" vertical="center"/>
    </xf>
    <xf numFmtId="0" fontId="18" fillId="51" borderId="38" xfId="0" applyFont="1" applyFill="1" applyBorder="1" applyAlignment="1">
      <alignment horizontal="center" vertical="center"/>
    </xf>
    <xf numFmtId="0" fontId="18" fillId="51" borderId="39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/>
    </xf>
    <xf numFmtId="0" fontId="18" fillId="9" borderId="38" xfId="0" applyFont="1" applyFill="1" applyBorder="1" applyAlignment="1">
      <alignment horizontal="center" vertical="center"/>
    </xf>
    <xf numFmtId="0" fontId="18" fillId="9" borderId="48" xfId="0" applyFont="1" applyFill="1" applyBorder="1" applyAlignment="1">
      <alignment horizontal="center" vertical="center"/>
    </xf>
    <xf numFmtId="0" fontId="18" fillId="12" borderId="92" xfId="0" applyFont="1" applyFill="1" applyBorder="1" applyAlignment="1">
      <alignment horizontal="left" vertical="center"/>
    </xf>
    <xf numFmtId="0" fontId="18" fillId="12" borderId="0" xfId="0" applyFont="1" applyFill="1" applyAlignment="1">
      <alignment horizontal="left" vertical="center"/>
    </xf>
    <xf numFmtId="0" fontId="18" fillId="12" borderId="48" xfId="0" applyFont="1" applyFill="1" applyBorder="1" applyAlignment="1">
      <alignment horizontal="left" vertical="center"/>
    </xf>
    <xf numFmtId="0" fontId="18" fillId="12" borderId="46" xfId="0" applyFont="1" applyFill="1" applyBorder="1" applyAlignment="1">
      <alignment horizontal="left" vertical="center"/>
    </xf>
    <xf numFmtId="0" fontId="18" fillId="12" borderId="118" xfId="0" applyFont="1" applyFill="1" applyBorder="1" applyAlignment="1">
      <alignment horizontal="left" vertical="center"/>
    </xf>
    <xf numFmtId="0" fontId="18" fillId="12" borderId="38" xfId="0" applyFont="1" applyFill="1" applyBorder="1" applyAlignment="1">
      <alignment horizontal="left" vertical="center"/>
    </xf>
    <xf numFmtId="0" fontId="18" fillId="12" borderId="39" xfId="0" applyFont="1" applyFill="1" applyBorder="1" applyAlignment="1">
      <alignment horizontal="left" vertical="center"/>
    </xf>
    <xf numFmtId="0" fontId="18" fillId="11" borderId="169" xfId="0" applyFont="1" applyFill="1" applyBorder="1" applyAlignment="1">
      <alignment horizontal="center" vertical="center"/>
    </xf>
    <xf numFmtId="0" fontId="18" fillId="11" borderId="170" xfId="0" applyFont="1" applyFill="1" applyBorder="1" applyAlignment="1">
      <alignment horizontal="center" vertical="center"/>
    </xf>
    <xf numFmtId="0" fontId="18" fillId="11" borderId="171" xfId="0" applyFont="1" applyFill="1" applyBorder="1" applyAlignment="1">
      <alignment horizontal="center" vertical="center"/>
    </xf>
    <xf numFmtId="0" fontId="18" fillId="9" borderId="85" xfId="0" applyFont="1" applyFill="1" applyBorder="1" applyAlignment="1">
      <alignment horizontal="center" vertical="center"/>
    </xf>
    <xf numFmtId="0" fontId="18" fillId="9" borderId="86" xfId="0" applyFont="1" applyFill="1" applyBorder="1" applyAlignment="1">
      <alignment horizontal="center" vertical="center"/>
    </xf>
    <xf numFmtId="0" fontId="18" fillId="9" borderId="87" xfId="0" applyFont="1" applyFill="1" applyBorder="1" applyAlignment="1">
      <alignment horizontal="center" vertical="center"/>
    </xf>
    <xf numFmtId="0" fontId="18" fillId="48" borderId="139" xfId="0" applyFont="1" applyFill="1" applyBorder="1" applyAlignment="1">
      <alignment horizontal="center" vertical="center"/>
    </xf>
    <xf numFmtId="0" fontId="18" fillId="48" borderId="140" xfId="0" applyFont="1" applyFill="1" applyBorder="1" applyAlignment="1">
      <alignment horizontal="center" vertical="center"/>
    </xf>
    <xf numFmtId="0" fontId="18" fillId="48" borderId="141" xfId="0" applyFont="1" applyFill="1" applyBorder="1" applyAlignment="1">
      <alignment horizontal="center" vertical="center"/>
    </xf>
    <xf numFmtId="0" fontId="18" fillId="11" borderId="85" xfId="0" applyFont="1" applyFill="1" applyBorder="1" applyAlignment="1">
      <alignment horizontal="center" vertical="center"/>
    </xf>
    <xf numFmtId="0" fontId="18" fillId="11" borderId="86" xfId="0" applyFont="1" applyFill="1" applyBorder="1" applyAlignment="1">
      <alignment horizontal="center" vertical="center"/>
    </xf>
    <xf numFmtId="0" fontId="18" fillId="11" borderId="87" xfId="0" applyFont="1" applyFill="1" applyBorder="1" applyAlignment="1">
      <alignment horizontal="center" vertical="center"/>
    </xf>
    <xf numFmtId="0" fontId="17" fillId="0" borderId="178" xfId="0" applyFont="1" applyBorder="1" applyAlignment="1">
      <alignment horizontal="center" vertical="center"/>
    </xf>
    <xf numFmtId="0" fontId="17" fillId="0" borderId="179" xfId="0" applyFont="1" applyBorder="1" applyAlignment="1">
      <alignment horizontal="center" vertical="center"/>
    </xf>
    <xf numFmtId="2" fontId="17" fillId="0" borderId="180" xfId="0" applyNumberFormat="1" applyFont="1" applyBorder="1" applyAlignment="1">
      <alignment horizontal="center" vertical="center"/>
    </xf>
    <xf numFmtId="2" fontId="17" fillId="0" borderId="95" xfId="0" applyNumberFormat="1" applyFont="1" applyBorder="1" applyAlignment="1">
      <alignment horizontal="center" vertical="center"/>
    </xf>
    <xf numFmtId="0" fontId="18" fillId="15" borderId="131" xfId="0" applyFont="1" applyFill="1" applyBorder="1" applyAlignment="1">
      <alignment horizontal="center" vertical="center"/>
    </xf>
    <xf numFmtId="0" fontId="18" fillId="15" borderId="130" xfId="0" applyFont="1" applyFill="1" applyBorder="1" applyAlignment="1">
      <alignment horizontal="center" vertical="center"/>
    </xf>
    <xf numFmtId="0" fontId="18" fillId="15" borderId="77" xfId="0" applyFont="1" applyFill="1" applyBorder="1" applyAlignment="1">
      <alignment horizontal="center" vertical="center"/>
    </xf>
    <xf numFmtId="0" fontId="18" fillId="15" borderId="128" xfId="0" applyFont="1" applyFill="1" applyBorder="1" applyAlignment="1">
      <alignment horizontal="center" vertical="center"/>
    </xf>
    <xf numFmtId="0" fontId="18" fillId="15" borderId="83" xfId="0" applyFont="1" applyFill="1" applyBorder="1" applyAlignment="1">
      <alignment horizontal="center" vertical="center"/>
    </xf>
    <xf numFmtId="0" fontId="18" fillId="15" borderId="148" xfId="0" applyFont="1" applyFill="1" applyBorder="1" applyAlignment="1">
      <alignment horizontal="center" vertical="center"/>
    </xf>
    <xf numFmtId="0" fontId="18" fillId="15" borderId="149" xfId="0" applyFont="1" applyFill="1" applyBorder="1" applyAlignment="1">
      <alignment horizontal="center" vertical="center"/>
    </xf>
    <xf numFmtId="0" fontId="18" fillId="15" borderId="150" xfId="0" applyFont="1" applyFill="1" applyBorder="1" applyAlignment="1">
      <alignment horizontal="center" vertical="center"/>
    </xf>
    <xf numFmtId="0" fontId="58" fillId="2" borderId="220" xfId="0" applyFont="1" applyFill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57" fillId="2" borderId="133" xfId="0" applyFont="1" applyFill="1" applyBorder="1" applyAlignment="1">
      <alignment horizontal="center" vertical="center"/>
    </xf>
    <xf numFmtId="0" fontId="57" fillId="2" borderId="220" xfId="0" applyFont="1" applyFill="1" applyBorder="1" applyAlignment="1">
      <alignment horizontal="center" vertical="center"/>
    </xf>
    <xf numFmtId="0" fontId="57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12" fillId="16" borderId="0" xfId="4" applyNumberFormat="1" applyFont="1" applyFill="1" applyBorder="1" applyAlignment="1" applyProtection="1">
      <alignment horizontal="center" vertical="center"/>
    </xf>
    <xf numFmtId="0" fontId="12" fillId="20" borderId="118" xfId="0" applyFont="1" applyFill="1" applyBorder="1" applyAlignment="1" applyProtection="1">
      <alignment horizontal="center" vertical="center"/>
      <protection locked="0"/>
    </xf>
    <xf numFmtId="0" fontId="12" fillId="20" borderId="92" xfId="0" applyFont="1" applyFill="1" applyBorder="1" applyAlignment="1" applyProtection="1">
      <alignment horizontal="center" vertical="center"/>
      <protection locked="0"/>
    </xf>
    <xf numFmtId="0" fontId="12" fillId="20" borderId="217" xfId="0" applyFont="1" applyFill="1" applyBorder="1" applyAlignment="1" applyProtection="1">
      <alignment horizontal="center" vertical="center"/>
      <protection locked="0"/>
    </xf>
    <xf numFmtId="0" fontId="0" fillId="52" borderId="96" xfId="0" applyFill="1" applyBorder="1" applyAlignment="1">
      <alignment horizontal="center"/>
    </xf>
    <xf numFmtId="0" fontId="56" fillId="0" borderId="83" xfId="0" applyFont="1" applyBorder="1" applyAlignment="1">
      <alignment horizontal="center" vertical="center"/>
    </xf>
    <xf numFmtId="0" fontId="12" fillId="17" borderId="38" xfId="0" applyFont="1" applyFill="1" applyBorder="1" applyAlignment="1">
      <alignment horizontal="center" vertical="center"/>
    </xf>
    <xf numFmtId="0" fontId="12" fillId="18" borderId="38" xfId="0" applyFont="1" applyFill="1" applyBorder="1" applyAlignment="1">
      <alignment horizontal="center" vertical="center"/>
    </xf>
    <xf numFmtId="0" fontId="12" fillId="19" borderId="38" xfId="0" applyFont="1" applyFill="1" applyBorder="1" applyAlignment="1">
      <alignment horizontal="center" vertical="center"/>
    </xf>
    <xf numFmtId="0" fontId="9" fillId="21" borderId="26" xfId="0" applyFont="1" applyFill="1" applyBorder="1" applyAlignment="1">
      <alignment horizontal="center" vertical="center" wrapText="1"/>
    </xf>
    <xf numFmtId="0" fontId="9" fillId="21" borderId="27" xfId="0" applyFont="1" applyFill="1" applyBorder="1" applyAlignment="1">
      <alignment horizontal="center" vertical="center" wrapText="1"/>
    </xf>
    <xf numFmtId="0" fontId="12" fillId="20" borderId="38" xfId="0" applyFont="1" applyFill="1" applyBorder="1" applyAlignment="1" applyProtection="1">
      <alignment horizontal="center" vertical="center"/>
      <protection locked="0"/>
    </xf>
    <xf numFmtId="0" fontId="12" fillId="20" borderId="48" xfId="0" applyFont="1" applyFill="1" applyBorder="1" applyAlignment="1" applyProtection="1">
      <alignment horizontal="center" vertical="center"/>
      <protection locked="0"/>
    </xf>
    <xf numFmtId="0" fontId="12" fillId="20" borderId="39" xfId="0" applyFont="1" applyFill="1" applyBorder="1" applyAlignment="1" applyProtection="1">
      <alignment horizontal="center" vertical="center"/>
      <protection locked="0"/>
    </xf>
    <xf numFmtId="0" fontId="9" fillId="7" borderId="39" xfId="0" applyFont="1" applyFill="1" applyBorder="1" applyAlignment="1">
      <alignment horizontal="center" vertical="center" wrapText="1"/>
    </xf>
    <xf numFmtId="0" fontId="9" fillId="7" borderId="46" xfId="0" applyFont="1" applyFill="1" applyBorder="1" applyAlignment="1">
      <alignment horizontal="center" vertical="center" wrapText="1"/>
    </xf>
    <xf numFmtId="0" fontId="9" fillId="7" borderId="26" xfId="0" applyFont="1" applyFill="1" applyBorder="1" applyAlignment="1">
      <alignment horizontal="center" vertical="center" wrapText="1"/>
    </xf>
    <xf numFmtId="0" fontId="9" fillId="7" borderId="27" xfId="0" applyFont="1" applyFill="1" applyBorder="1" applyAlignment="1">
      <alignment horizontal="center" vertical="center" wrapText="1"/>
    </xf>
    <xf numFmtId="0" fontId="26" fillId="49" borderId="80" xfId="0" applyFont="1" applyFill="1" applyBorder="1" applyAlignment="1">
      <alignment horizontal="center" vertical="center" wrapText="1"/>
    </xf>
    <xf numFmtId="0" fontId="26" fillId="49" borderId="144" xfId="0" applyFont="1" applyFill="1" applyBorder="1" applyAlignment="1">
      <alignment horizontal="center" vertical="center" wrapText="1"/>
    </xf>
    <xf numFmtId="0" fontId="25" fillId="15" borderId="26" xfId="0" applyFont="1" applyFill="1" applyBorder="1" applyAlignment="1">
      <alignment horizontal="center" vertical="center" wrapText="1"/>
    </xf>
    <xf numFmtId="0" fontId="25" fillId="15" borderId="27" xfId="0" applyFont="1" applyFill="1" applyBorder="1" applyAlignment="1">
      <alignment horizontal="center" vertical="center" wrapText="1"/>
    </xf>
    <xf numFmtId="0" fontId="26" fillId="25" borderId="80" xfId="0" applyFont="1" applyFill="1" applyBorder="1" applyAlignment="1">
      <alignment horizontal="center" vertical="center" wrapText="1"/>
    </xf>
    <xf numFmtId="0" fontId="26" fillId="25" borderId="144" xfId="0" applyFont="1" applyFill="1" applyBorder="1" applyAlignment="1">
      <alignment horizontal="center" vertical="center" wrapText="1"/>
    </xf>
    <xf numFmtId="0" fontId="32" fillId="19" borderId="218" xfId="0" applyFont="1" applyFill="1" applyBorder="1" applyAlignment="1">
      <alignment horizontal="center" vertical="center"/>
    </xf>
    <xf numFmtId="0" fontId="32" fillId="19" borderId="47" xfId="0" applyFont="1" applyFill="1" applyBorder="1" applyAlignment="1">
      <alignment horizontal="center" vertical="center"/>
    </xf>
    <xf numFmtId="0" fontId="32" fillId="19" borderId="219" xfId="0" applyFont="1" applyFill="1" applyBorder="1" applyAlignment="1">
      <alignment horizontal="center" vertical="center"/>
    </xf>
    <xf numFmtId="0" fontId="32" fillId="19" borderId="187" xfId="0" applyFont="1" applyFill="1" applyBorder="1" applyAlignment="1">
      <alignment horizontal="center" vertical="center"/>
    </xf>
    <xf numFmtId="0" fontId="12" fillId="22" borderId="26" xfId="0" applyFont="1" applyFill="1" applyBorder="1" applyAlignment="1">
      <alignment horizontal="center" vertical="center" wrapText="1"/>
    </xf>
    <xf numFmtId="0" fontId="12" fillId="22" borderId="27" xfId="0" applyFont="1" applyFill="1" applyBorder="1" applyAlignment="1">
      <alignment horizontal="center" vertical="center" wrapText="1"/>
    </xf>
    <xf numFmtId="0" fontId="9" fillId="22" borderId="26" xfId="0" applyFont="1" applyFill="1" applyBorder="1" applyAlignment="1">
      <alignment horizontal="center" vertical="center" wrapText="1"/>
    </xf>
    <xf numFmtId="0" fontId="9" fillId="22" borderId="27" xfId="0" applyFont="1" applyFill="1" applyBorder="1" applyAlignment="1">
      <alignment horizontal="center" vertical="center" wrapText="1"/>
    </xf>
    <xf numFmtId="0" fontId="25" fillId="23" borderId="26" xfId="0" applyFont="1" applyFill="1" applyBorder="1" applyAlignment="1">
      <alignment horizontal="center" vertical="center" wrapText="1"/>
    </xf>
    <xf numFmtId="0" fontId="25" fillId="23" borderId="27" xfId="0" applyFont="1" applyFill="1" applyBorder="1" applyAlignment="1">
      <alignment horizontal="center" vertical="center" wrapText="1"/>
    </xf>
    <xf numFmtId="0" fontId="16" fillId="21" borderId="26" xfId="0" applyFont="1" applyFill="1" applyBorder="1" applyAlignment="1">
      <alignment horizontal="center" vertical="center" wrapText="1"/>
    </xf>
    <xf numFmtId="0" fontId="16" fillId="21" borderId="27" xfId="0" applyFont="1" applyFill="1" applyBorder="1" applyAlignment="1">
      <alignment horizontal="center" vertical="center" wrapText="1"/>
    </xf>
    <xf numFmtId="167" fontId="33" fillId="44" borderId="83" xfId="1" applyNumberFormat="1" applyFont="1" applyFill="1" applyBorder="1" applyAlignment="1">
      <alignment horizontal="center" vertical="center"/>
    </xf>
    <xf numFmtId="0" fontId="32" fillId="44" borderId="214" xfId="0" applyFont="1" applyFill="1" applyBorder="1" applyAlignment="1">
      <alignment horizontal="center" vertical="center"/>
    </xf>
    <xf numFmtId="0" fontId="32" fillId="44" borderId="215" xfId="0" applyFont="1" applyFill="1" applyBorder="1" applyAlignment="1">
      <alignment horizontal="center" vertical="center"/>
    </xf>
    <xf numFmtId="0" fontId="32" fillId="44" borderId="216" xfId="0" applyFont="1" applyFill="1" applyBorder="1" applyAlignment="1">
      <alignment horizontal="center" vertical="center"/>
    </xf>
    <xf numFmtId="0" fontId="40" fillId="5" borderId="123" xfId="0" applyFont="1" applyFill="1" applyBorder="1" applyAlignment="1">
      <alignment horizontal="left" vertical="center" wrapText="1"/>
    </xf>
    <xf numFmtId="0" fontId="40" fillId="5" borderId="43" xfId="0" applyFont="1" applyFill="1" applyBorder="1" applyAlignment="1">
      <alignment horizontal="left" vertical="center" wrapText="1"/>
    </xf>
    <xf numFmtId="0" fontId="40" fillId="5" borderId="103" xfId="0" applyFont="1" applyFill="1" applyBorder="1" applyAlignment="1">
      <alignment horizontal="left" vertical="center" wrapText="1"/>
    </xf>
    <xf numFmtId="0" fontId="40" fillId="5" borderId="41" xfId="0" applyFont="1" applyFill="1" applyBorder="1" applyAlignment="1">
      <alignment horizontal="left" vertical="center" wrapText="1"/>
    </xf>
    <xf numFmtId="0" fontId="40" fillId="5" borderId="103" xfId="0" applyFont="1" applyFill="1" applyBorder="1" applyAlignment="1">
      <alignment horizontal="center" vertical="center" wrapText="1"/>
    </xf>
    <xf numFmtId="0" fontId="40" fillId="5" borderId="41" xfId="0" applyFont="1" applyFill="1" applyBorder="1" applyAlignment="1">
      <alignment horizontal="center" vertical="center" wrapText="1"/>
    </xf>
    <xf numFmtId="0" fontId="40" fillId="5" borderId="122" xfId="0" applyFont="1" applyFill="1" applyBorder="1" applyAlignment="1">
      <alignment horizontal="left" vertical="center" wrapText="1"/>
    </xf>
    <xf numFmtId="0" fontId="40" fillId="5" borderId="71" xfId="0" applyFont="1" applyFill="1" applyBorder="1" applyAlignment="1">
      <alignment horizontal="left" vertical="center" wrapText="1"/>
    </xf>
    <xf numFmtId="0" fontId="10" fillId="5" borderId="128" xfId="0" applyFont="1" applyFill="1" applyBorder="1" applyAlignment="1">
      <alignment horizontal="center" vertical="center"/>
    </xf>
    <xf numFmtId="0" fontId="10" fillId="5" borderId="83" xfId="0" applyFont="1" applyFill="1" applyBorder="1" applyAlignment="1">
      <alignment horizontal="center" vertical="center"/>
    </xf>
    <xf numFmtId="0" fontId="40" fillId="34" borderId="92" xfId="0" applyFont="1" applyFill="1" applyBorder="1" applyAlignment="1">
      <alignment horizontal="left" vertical="center" wrapText="1"/>
    </xf>
    <xf numFmtId="0" fontId="40" fillId="34" borderId="0" xfId="0" applyFont="1" applyFill="1" applyAlignment="1">
      <alignment horizontal="left" vertical="center" wrapText="1"/>
    </xf>
    <xf numFmtId="0" fontId="40" fillId="34" borderId="96" xfId="0" applyFont="1" applyFill="1" applyBorder="1" applyAlignment="1">
      <alignment horizontal="left" vertical="center" wrapText="1"/>
    </xf>
    <xf numFmtId="0" fontId="10" fillId="5" borderId="103" xfId="0" applyFont="1" applyFill="1" applyBorder="1" applyAlignment="1">
      <alignment horizontal="center" vertical="center"/>
    </xf>
    <xf numFmtId="0" fontId="10" fillId="5" borderId="41" xfId="0" applyFont="1" applyFill="1" applyBorder="1" applyAlignment="1">
      <alignment horizontal="center" vertical="center"/>
    </xf>
    <xf numFmtId="0" fontId="40" fillId="34" borderId="127" xfId="0" applyFont="1" applyFill="1" applyBorder="1" applyAlignment="1">
      <alignment horizontal="left" vertical="center" wrapText="1"/>
    </xf>
    <xf numFmtId="0" fontId="40" fillId="34" borderId="4" xfId="0" applyFont="1" applyFill="1" applyBorder="1" applyAlignment="1">
      <alignment horizontal="left" vertical="center" wrapText="1"/>
    </xf>
    <xf numFmtId="0" fontId="40" fillId="34" borderId="124" xfId="0" applyFont="1" applyFill="1" applyBorder="1" applyAlignment="1">
      <alignment horizontal="left" vertical="center" wrapText="1"/>
    </xf>
    <xf numFmtId="0" fontId="10" fillId="5" borderId="92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40" fillId="40" borderId="151" xfId="0" applyFont="1" applyFill="1" applyBorder="1" applyAlignment="1">
      <alignment horizontal="center" vertical="center" wrapText="1"/>
    </xf>
    <xf numFmtId="0" fontId="40" fillId="40" borderId="152" xfId="0" applyFont="1" applyFill="1" applyBorder="1" applyAlignment="1">
      <alignment horizontal="center" vertical="center" wrapText="1"/>
    </xf>
    <xf numFmtId="0" fontId="40" fillId="41" borderId="117" xfId="0" applyFont="1" applyFill="1" applyBorder="1" applyAlignment="1">
      <alignment horizontal="left" vertical="center" wrapText="1"/>
    </xf>
    <xf numFmtId="0" fontId="40" fillId="41" borderId="49" xfId="0" applyFont="1" applyFill="1" applyBorder="1" applyAlignment="1">
      <alignment horizontal="left" vertical="center" wrapText="1"/>
    </xf>
    <xf numFmtId="0" fontId="42" fillId="0" borderId="89" xfId="0" applyFont="1" applyBorder="1" applyAlignment="1">
      <alignment horizontal="center" vertical="center"/>
    </xf>
    <xf numFmtId="0" fontId="42" fillId="0" borderId="93" xfId="0" applyFont="1" applyBorder="1" applyAlignment="1">
      <alignment horizontal="center" vertical="center"/>
    </xf>
    <xf numFmtId="0" fontId="42" fillId="0" borderId="95" xfId="0" applyFont="1" applyBorder="1" applyAlignment="1">
      <alignment horizontal="center" vertical="center"/>
    </xf>
    <xf numFmtId="0" fontId="42" fillId="5" borderId="92" xfId="0" applyFont="1" applyFill="1" applyBorder="1" applyAlignment="1">
      <alignment horizontal="center" vertical="center"/>
    </xf>
    <xf numFmtId="0" fontId="42" fillId="5" borderId="0" xfId="0" applyFont="1" applyFill="1" applyAlignment="1">
      <alignment horizontal="center" vertical="center"/>
    </xf>
    <xf numFmtId="0" fontId="42" fillId="5" borderId="96" xfId="0" applyFont="1" applyFill="1" applyBorder="1" applyAlignment="1">
      <alignment horizontal="center" vertical="center"/>
    </xf>
    <xf numFmtId="0" fontId="40" fillId="34" borderId="131" xfId="0" applyFont="1" applyFill="1" applyBorder="1" applyAlignment="1">
      <alignment horizontal="left" vertical="center" wrapText="1"/>
    </xf>
    <xf numFmtId="0" fontId="40" fillId="34" borderId="130" xfId="0" applyFont="1" applyFill="1" applyBorder="1" applyAlignment="1">
      <alignment horizontal="left" vertical="center" wrapText="1"/>
    </xf>
    <xf numFmtId="0" fontId="40" fillId="34" borderId="132" xfId="0" applyFont="1" applyFill="1" applyBorder="1" applyAlignment="1">
      <alignment horizontal="left" vertical="center" wrapText="1"/>
    </xf>
    <xf numFmtId="0" fontId="10" fillId="5" borderId="110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12" fillId="29" borderId="37" xfId="0" applyFont="1" applyFill="1" applyBorder="1" applyAlignment="1" applyProtection="1">
      <alignment horizontal="center" vertical="center"/>
      <protection locked="0"/>
    </xf>
    <xf numFmtId="0" fontId="12" fillId="29" borderId="26" xfId="0" applyFont="1" applyFill="1" applyBorder="1" applyAlignment="1" applyProtection="1">
      <alignment horizontal="center" vertical="center"/>
      <protection locked="0"/>
    </xf>
    <xf numFmtId="0" fontId="12" fillId="29" borderId="27" xfId="0" applyFont="1" applyFill="1" applyBorder="1" applyAlignment="1" applyProtection="1">
      <alignment horizontal="center" vertical="center"/>
      <protection locked="0"/>
    </xf>
    <xf numFmtId="0" fontId="9" fillId="7" borderId="37" xfId="0" applyFont="1" applyFill="1" applyBorder="1" applyAlignment="1">
      <alignment horizontal="center" vertical="center" wrapText="1"/>
    </xf>
    <xf numFmtId="0" fontId="27" fillId="30" borderId="38" xfId="0" applyFont="1" applyFill="1" applyBorder="1" applyAlignment="1">
      <alignment horizontal="center" vertical="center" wrapText="1"/>
    </xf>
    <xf numFmtId="0" fontId="27" fillId="30" borderId="27" xfId="0" applyFont="1" applyFill="1" applyBorder="1" applyAlignment="1">
      <alignment horizontal="center" vertical="center" wrapText="1"/>
    </xf>
    <xf numFmtId="0" fontId="9" fillId="17" borderId="62" xfId="0" applyFont="1" applyFill="1" applyBorder="1" applyAlignment="1">
      <alignment horizontal="center" vertical="center"/>
    </xf>
    <xf numFmtId="0" fontId="9" fillId="18" borderId="63" xfId="0" applyFont="1" applyFill="1" applyBorder="1" applyAlignment="1">
      <alignment horizontal="center" vertical="center"/>
    </xf>
    <xf numFmtId="0" fontId="9" fillId="19" borderId="46" xfId="0" applyFont="1" applyFill="1" applyBorder="1" applyAlignment="1">
      <alignment horizontal="center" vertical="center"/>
    </xf>
    <xf numFmtId="0" fontId="9" fillId="7" borderId="38" xfId="0" applyFont="1" applyFill="1" applyBorder="1" applyAlignment="1">
      <alignment horizontal="center" vertical="center" wrapText="1"/>
    </xf>
    <xf numFmtId="0" fontId="51" fillId="21" borderId="37" xfId="0" applyFont="1" applyFill="1" applyBorder="1" applyAlignment="1">
      <alignment horizontal="center" vertical="center" wrapText="1"/>
    </xf>
    <xf numFmtId="0" fontId="9" fillId="21" borderId="37" xfId="0" applyFont="1" applyFill="1" applyBorder="1" applyAlignment="1">
      <alignment horizontal="center" vertical="center" wrapText="1"/>
    </xf>
    <xf numFmtId="0" fontId="51" fillId="21" borderId="26" xfId="0" applyFont="1" applyFill="1" applyBorder="1" applyAlignment="1">
      <alignment horizontal="center" vertical="center" wrapText="1"/>
    </xf>
    <xf numFmtId="0" fontId="9" fillId="21" borderId="38" xfId="0" applyFont="1" applyFill="1" applyBorder="1" applyAlignment="1">
      <alignment horizontal="center" vertical="center" wrapText="1"/>
    </xf>
    <xf numFmtId="0" fontId="12" fillId="22" borderId="37" xfId="0" applyFont="1" applyFill="1" applyBorder="1" applyAlignment="1">
      <alignment horizontal="center" vertical="center" wrapText="1"/>
    </xf>
    <xf numFmtId="0" fontId="9" fillId="22" borderId="39" xfId="0" applyFont="1" applyFill="1" applyBorder="1" applyAlignment="1">
      <alignment horizontal="center" vertical="center" wrapText="1"/>
    </xf>
    <xf numFmtId="0" fontId="12" fillId="9" borderId="114" xfId="0" applyFont="1" applyFill="1" applyBorder="1" applyAlignment="1">
      <alignment horizontal="center" vertical="center"/>
    </xf>
    <xf numFmtId="0" fontId="40" fillId="40" borderId="122" xfId="0" applyFont="1" applyFill="1" applyBorder="1" applyAlignment="1">
      <alignment horizontal="center" vertical="center" wrapText="1"/>
    </xf>
    <xf numFmtId="0" fontId="40" fillId="40" borderId="71" xfId="0" applyFont="1" applyFill="1" applyBorder="1" applyAlignment="1">
      <alignment horizontal="center" vertical="center" wrapText="1"/>
    </xf>
    <xf numFmtId="0" fontId="10" fillId="5" borderId="118" xfId="0" applyFont="1" applyFill="1" applyBorder="1" applyAlignment="1">
      <alignment horizontal="center" vertical="center"/>
    </xf>
    <xf numFmtId="0" fontId="10" fillId="5" borderId="48" xfId="0" applyFont="1" applyFill="1" applyBorder="1" applyAlignment="1">
      <alignment horizontal="center" vertical="center"/>
    </xf>
    <xf numFmtId="0" fontId="10" fillId="5" borderId="119" xfId="0" applyFont="1" applyFill="1" applyBorder="1" applyAlignment="1">
      <alignment horizontal="center" vertical="center"/>
    </xf>
    <xf numFmtId="0" fontId="10" fillId="5" borderId="96" xfId="0" applyFont="1" applyFill="1" applyBorder="1" applyAlignment="1">
      <alignment horizontal="center" vertical="center"/>
    </xf>
    <xf numFmtId="0" fontId="12" fillId="7" borderId="83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21" borderId="83" xfId="0" applyFont="1" applyFill="1" applyBorder="1" applyAlignment="1">
      <alignment horizontal="center" vertical="center" wrapText="1"/>
    </xf>
    <xf numFmtId="0" fontId="12" fillId="22" borderId="83" xfId="0" applyFont="1" applyFill="1" applyBorder="1" applyAlignment="1">
      <alignment horizontal="center" vertical="center" wrapText="1"/>
    </xf>
    <xf numFmtId="0" fontId="12" fillId="22" borderId="6" xfId="0" applyFont="1" applyFill="1" applyBorder="1" applyAlignment="1">
      <alignment horizontal="center" vertical="center" wrapText="1"/>
    </xf>
    <xf numFmtId="0" fontId="12" fillId="22" borderId="5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40" fillId="5" borderId="111" xfId="0" applyFont="1" applyFill="1" applyBorder="1" applyAlignment="1">
      <alignment horizontal="center" vertical="center" wrapText="1"/>
    </xf>
    <xf numFmtId="0" fontId="40" fillId="5" borderId="5" xfId="0" applyFont="1" applyFill="1" applyBorder="1" applyAlignment="1">
      <alignment horizontal="center" vertical="center" wrapText="1"/>
    </xf>
    <xf numFmtId="0" fontId="40" fillId="5" borderId="127" xfId="0" applyFont="1" applyFill="1" applyBorder="1" applyAlignment="1">
      <alignment horizontal="left" vertical="center" wrapText="1"/>
    </xf>
    <xf numFmtId="0" fontId="40" fillId="5" borderId="182" xfId="0" applyFont="1" applyFill="1" applyBorder="1" applyAlignment="1">
      <alignment horizontal="left" vertical="center" wrapText="1"/>
    </xf>
    <xf numFmtId="0" fontId="12" fillId="21" borderId="6" xfId="0" applyFont="1" applyFill="1" applyBorder="1" applyAlignment="1">
      <alignment horizontal="center" vertical="center" wrapText="1"/>
    </xf>
    <xf numFmtId="0" fontId="12" fillId="21" borderId="5" xfId="0" applyFont="1" applyFill="1" applyBorder="1" applyAlignment="1">
      <alignment horizontal="center" vertical="center" wrapText="1"/>
    </xf>
    <xf numFmtId="0" fontId="40" fillId="5" borderId="111" xfId="0" applyFont="1" applyFill="1" applyBorder="1" applyAlignment="1">
      <alignment horizontal="left" vertical="center" wrapText="1"/>
    </xf>
    <xf numFmtId="0" fontId="40" fillId="5" borderId="5" xfId="0" applyFont="1" applyFill="1" applyBorder="1" applyAlignment="1">
      <alignment horizontal="left" vertical="center" wrapText="1"/>
    </xf>
    <xf numFmtId="0" fontId="40" fillId="5" borderId="166" xfId="0" applyFont="1" applyFill="1" applyBorder="1" applyAlignment="1">
      <alignment horizontal="left" vertical="center" wrapText="1"/>
    </xf>
    <xf numFmtId="0" fontId="40" fillId="5" borderId="167" xfId="0" applyFont="1" applyFill="1" applyBorder="1" applyAlignment="1">
      <alignment horizontal="left" vertical="center" wrapText="1"/>
    </xf>
    <xf numFmtId="0" fontId="40" fillId="41" borderId="168" xfId="0" applyFont="1" applyFill="1" applyBorder="1" applyAlignment="1">
      <alignment horizontal="left" vertical="center" wrapText="1"/>
    </xf>
    <xf numFmtId="0" fontId="40" fillId="41" borderId="70" xfId="0" applyFont="1" applyFill="1" applyBorder="1" applyAlignment="1">
      <alignment horizontal="left" vertical="center" wrapText="1"/>
    </xf>
    <xf numFmtId="0" fontId="40" fillId="40" borderId="166" xfId="0" applyFont="1" applyFill="1" applyBorder="1" applyAlignment="1">
      <alignment horizontal="center" vertical="center" wrapText="1"/>
    </xf>
    <xf numFmtId="0" fontId="40" fillId="40" borderId="167" xfId="0" applyFont="1" applyFill="1" applyBorder="1" applyAlignment="1">
      <alignment horizontal="center" vertical="center" wrapText="1"/>
    </xf>
    <xf numFmtId="0" fontId="40" fillId="34" borderId="163" xfId="0" applyFont="1" applyFill="1" applyBorder="1" applyAlignment="1">
      <alignment horizontal="left" vertical="center" wrapText="1"/>
    </xf>
    <xf numFmtId="0" fontId="40" fillId="34" borderId="164" xfId="0" applyFont="1" applyFill="1" applyBorder="1" applyAlignment="1">
      <alignment horizontal="left" vertical="center" wrapText="1"/>
    </xf>
    <xf numFmtId="0" fontId="40" fillId="34" borderId="165" xfId="0" applyFont="1" applyFill="1" applyBorder="1" applyAlignment="1">
      <alignment horizontal="left" vertical="center" wrapText="1"/>
    </xf>
    <xf numFmtId="0" fontId="10" fillId="5" borderId="120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21" xfId="0" applyFont="1" applyFill="1" applyBorder="1" applyAlignment="1">
      <alignment horizontal="center" vertical="center"/>
    </xf>
    <xf numFmtId="0" fontId="12" fillId="29" borderId="45" xfId="0" applyFont="1" applyFill="1" applyBorder="1" applyAlignment="1" applyProtection="1">
      <alignment horizontal="center" vertical="center"/>
      <protection locked="0"/>
    </xf>
    <xf numFmtId="0" fontId="9" fillId="7" borderId="169" xfId="0" applyFont="1" applyFill="1" applyBorder="1" applyAlignment="1">
      <alignment horizontal="center" vertical="center" wrapText="1"/>
    </xf>
    <xf numFmtId="0" fontId="9" fillId="7" borderId="186" xfId="0" applyFont="1" applyFill="1" applyBorder="1" applyAlignment="1">
      <alignment horizontal="center" vertical="center" wrapText="1"/>
    </xf>
    <xf numFmtId="0" fontId="9" fillId="7" borderId="202" xfId="0" applyFont="1" applyFill="1" applyBorder="1" applyAlignment="1">
      <alignment horizontal="center" vertical="center" wrapText="1"/>
    </xf>
    <xf numFmtId="0" fontId="9" fillId="7" borderId="203" xfId="0" applyFont="1" applyFill="1" applyBorder="1" applyAlignment="1">
      <alignment horizontal="center" vertical="center" wrapText="1"/>
    </xf>
    <xf numFmtId="0" fontId="27" fillId="30" borderId="48" xfId="0" applyFont="1" applyFill="1" applyBorder="1" applyAlignment="1">
      <alignment horizontal="center" vertical="center" wrapText="1"/>
    </xf>
    <xf numFmtId="0" fontId="9" fillId="7" borderId="170" xfId="0" applyFont="1" applyFill="1" applyBorder="1" applyAlignment="1">
      <alignment horizontal="center" vertical="center" wrapText="1"/>
    </xf>
    <xf numFmtId="0" fontId="9" fillId="21" borderId="204" xfId="0" applyFont="1" applyFill="1" applyBorder="1" applyAlignment="1">
      <alignment horizontal="center" vertical="center" wrapText="1"/>
    </xf>
    <xf numFmtId="0" fontId="51" fillId="21" borderId="202" xfId="0" applyFont="1" applyFill="1" applyBorder="1" applyAlignment="1">
      <alignment horizontal="center" vertical="center" wrapText="1"/>
    </xf>
    <xf numFmtId="0" fontId="9" fillId="21" borderId="170" xfId="0" applyFont="1" applyFill="1" applyBorder="1" applyAlignment="1">
      <alignment horizontal="center" vertical="center" wrapText="1"/>
    </xf>
    <xf numFmtId="0" fontId="12" fillId="22" borderId="204" xfId="0" applyFont="1" applyFill="1" applyBorder="1" applyAlignment="1">
      <alignment horizontal="center" vertical="center" wrapText="1"/>
    </xf>
    <xf numFmtId="0" fontId="12" fillId="22" borderId="202" xfId="0" applyFont="1" applyFill="1" applyBorder="1" applyAlignment="1">
      <alignment horizontal="center" vertical="center" wrapText="1"/>
    </xf>
    <xf numFmtId="0" fontId="9" fillId="22" borderId="171" xfId="0" applyFont="1" applyFill="1" applyBorder="1" applyAlignment="1">
      <alignment horizontal="center" vertical="center" wrapText="1"/>
    </xf>
    <xf numFmtId="0" fontId="9" fillId="22" borderId="205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12" fillId="21" borderId="3" xfId="0" applyFont="1" applyFill="1" applyBorder="1" applyAlignment="1">
      <alignment horizontal="center" vertical="center" wrapText="1"/>
    </xf>
    <xf numFmtId="0" fontId="12" fillId="22" borderId="3" xfId="0" applyFont="1" applyFill="1" applyBorder="1" applyAlignment="1">
      <alignment horizontal="center" vertical="center" wrapText="1"/>
    </xf>
  </cellXfs>
  <cellStyles count="7">
    <cellStyle name="Hyperlink 1" xfId="3" xr:uid="{00000000-0005-0000-0000-000000000000}"/>
    <cellStyle name="Moeda" xfId="6" builtinId="4"/>
    <cellStyle name="Normal" xfId="0" builtinId="0"/>
    <cellStyle name="Normal 2" xfId="5" xr:uid="{00000000-0005-0000-0000-000003000000}"/>
    <cellStyle name="Porcentagem" xfId="2" builtinId="5"/>
    <cellStyle name="TableStyleLight1" xfId="4" xr:uid="{00000000-0005-0000-0000-000005000000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DDDDDD"/>
      <rgbColor rgb="FFFFFF00"/>
      <rgbColor rgb="FFF4B183"/>
      <rgbColor rgb="FFA9D08E"/>
      <rgbColor rgb="FFFACFD6"/>
      <rgbColor rgb="FF5EB91E"/>
      <rgbColor rgb="FFFCE4D6"/>
      <rgbColor rgb="FF70AD47"/>
      <rgbColor rgb="FFCCCCCC"/>
      <rgbColor rgb="FF8FAADC"/>
      <rgbColor rgb="FFC0C0C0"/>
      <rgbColor rgb="FF808080"/>
      <rgbColor rgb="FF8EA9DB"/>
      <rgbColor rgb="FFA1467E"/>
      <rgbColor rgb="FFFFFFCC"/>
      <rgbColor rgb="FFDEEBF7"/>
      <rgbColor rgb="FFD9D9D9"/>
      <rgbColor rgb="FFFA7070"/>
      <rgbColor rgb="FFADB9CA"/>
      <rgbColor rgb="FFCCCCFF"/>
      <rgbColor rgb="FFFFF2CC"/>
      <rgbColor rgb="FFC1C1C1"/>
      <rgbColor rgb="FFFFE699"/>
      <rgbColor rgb="FFB4C6E7"/>
      <rgbColor rgb="FFD0CECE"/>
      <rgbColor rgb="FFDBDBDB"/>
      <rgbColor rgb="FFA6A6A6"/>
      <rgbColor rgb="FFE7E6E6"/>
      <rgbColor rgb="FF00CCFF"/>
      <rgbColor rgb="FFD9E1F2"/>
      <rgbColor rgb="FFC6E0B4"/>
      <rgbColor rgb="FFFFFF99"/>
      <rgbColor rgb="FF9BC2E6"/>
      <rgbColor rgb="FFFF9999"/>
      <rgbColor rgb="FFCC99FF"/>
      <rgbColor rgb="FFFFCCCC"/>
      <rgbColor rgb="FF729FCF"/>
      <rgbColor rgb="FF5B9BD5"/>
      <rgbColor rgb="FFBBE33D"/>
      <rgbColor rgb="FFFFCC00"/>
      <rgbColor rgb="FFFE7528"/>
      <rgbColor rgb="FFF76304"/>
      <rgbColor rgb="FF5983B0"/>
      <rgbColor rgb="FF8497B0"/>
      <rgbColor rgb="FFB4C7DC"/>
      <rgbColor rgb="FF39914F"/>
      <rgbColor rgb="FFD6DCE4"/>
      <rgbColor rgb="FF444444"/>
      <rgbColor rgb="FF824802"/>
      <rgbColor rgb="FFBF819E"/>
      <rgbColor rgb="FF1B4E7E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"/>
  <sheetViews>
    <sheetView workbookViewId="0">
      <selection activeCell="D14" sqref="D14"/>
    </sheetView>
  </sheetViews>
  <sheetFormatPr defaultRowHeight="14.25"/>
  <cols>
    <col min="1" max="1" width="8.5" customWidth="1"/>
    <col min="2" max="2" width="9.75" customWidth="1"/>
    <col min="4" max="4" width="33.875" customWidth="1"/>
    <col min="5" max="5" width="14.5" customWidth="1"/>
    <col min="6" max="6" width="15.5" customWidth="1"/>
    <col min="7" max="7" width="15.375" customWidth="1"/>
    <col min="8" max="8" width="18.75" customWidth="1"/>
    <col min="9" max="9" width="9.125" customWidth="1"/>
    <col min="11" max="11" width="0" hidden="1" customWidth="1"/>
    <col min="13" max="13" width="0" hidden="1" customWidth="1"/>
    <col min="15" max="15" width="0" hidden="1" customWidth="1"/>
    <col min="17" max="17" width="0.875" hidden="1" customWidth="1"/>
  </cols>
  <sheetData>
    <row r="1" spans="1:17" ht="15">
      <c r="A1" s="770" t="s">
        <v>0</v>
      </c>
      <c r="B1" s="770"/>
      <c r="C1" s="770"/>
      <c r="D1" s="770"/>
      <c r="E1" s="770"/>
      <c r="F1" s="770"/>
      <c r="G1" s="770"/>
      <c r="H1" s="770"/>
      <c r="I1" s="729"/>
      <c r="J1" s="729"/>
      <c r="K1" s="729"/>
      <c r="L1" s="729"/>
      <c r="M1" s="729"/>
      <c r="N1" s="729"/>
      <c r="O1" s="729"/>
      <c r="P1" s="729"/>
      <c r="Q1" s="729"/>
    </row>
    <row r="2" spans="1:17" ht="15">
      <c r="A2" s="770" t="s">
        <v>1</v>
      </c>
      <c r="B2" s="770"/>
      <c r="C2" s="770"/>
      <c r="D2" s="770"/>
      <c r="E2" s="770"/>
      <c r="F2" s="770"/>
      <c r="G2" s="770"/>
      <c r="H2" s="770"/>
      <c r="I2" s="729"/>
      <c r="J2" s="729"/>
      <c r="K2" s="729"/>
      <c r="L2" s="729"/>
      <c r="M2" s="729"/>
      <c r="N2" s="729"/>
      <c r="O2" s="729"/>
      <c r="P2" s="729"/>
      <c r="Q2" s="729"/>
    </row>
    <row r="3" spans="1:17" ht="15">
      <c r="A3" s="770" t="s">
        <v>2</v>
      </c>
      <c r="B3" s="770"/>
      <c r="C3" s="770"/>
      <c r="D3" s="770"/>
      <c r="E3" s="770"/>
      <c r="F3" s="770"/>
      <c r="G3" s="770"/>
      <c r="H3" s="770"/>
      <c r="I3" s="729"/>
      <c r="J3" s="729"/>
      <c r="K3" s="729"/>
      <c r="L3" s="729"/>
      <c r="M3" s="729"/>
      <c r="N3" s="729"/>
      <c r="O3" s="729"/>
      <c r="P3" s="729"/>
      <c r="Q3" s="729"/>
    </row>
    <row r="4" spans="1:17" ht="15">
      <c r="A4" s="770" t="s">
        <v>3</v>
      </c>
      <c r="B4" s="770"/>
      <c r="C4" s="770"/>
      <c r="D4" s="770"/>
      <c r="E4" s="770"/>
      <c r="F4" s="770"/>
      <c r="G4" s="770"/>
      <c r="H4" s="770"/>
      <c r="I4" s="729"/>
      <c r="J4" s="729"/>
      <c r="K4" s="729"/>
      <c r="L4" s="729"/>
      <c r="M4" s="729"/>
      <c r="N4" s="729"/>
      <c r="O4" s="729"/>
      <c r="P4" s="729"/>
      <c r="Q4" s="729"/>
    </row>
    <row r="5" spans="1:17" ht="32.25" customHeight="1">
      <c r="A5" s="771" t="s">
        <v>4</v>
      </c>
      <c r="B5" s="772"/>
      <c r="C5" s="772"/>
      <c r="D5" s="772"/>
      <c r="E5" s="772"/>
      <c r="F5" s="772"/>
      <c r="G5" s="772"/>
      <c r="H5" s="773"/>
      <c r="I5" s="728"/>
      <c r="J5" s="728"/>
      <c r="K5" s="728"/>
      <c r="L5" s="728"/>
      <c r="M5" s="728"/>
      <c r="N5" s="728"/>
      <c r="O5" s="728"/>
      <c r="P5" s="728"/>
      <c r="Q5" s="728"/>
    </row>
    <row r="7" spans="1:17" ht="30">
      <c r="A7" s="723" t="s">
        <v>5</v>
      </c>
      <c r="B7" s="723" t="s">
        <v>6</v>
      </c>
      <c r="C7" s="723" t="s">
        <v>7</v>
      </c>
      <c r="D7" s="720" t="s">
        <v>8</v>
      </c>
      <c r="E7" s="720" t="s">
        <v>9</v>
      </c>
      <c r="F7" s="723" t="s">
        <v>10</v>
      </c>
      <c r="G7" s="723" t="s">
        <v>11</v>
      </c>
      <c r="H7" s="723" t="s">
        <v>12</v>
      </c>
    </row>
    <row r="8" spans="1:17" ht="121.5">
      <c r="A8" s="777">
        <v>1</v>
      </c>
      <c r="B8" s="718">
        <v>1</v>
      </c>
      <c r="C8" s="718">
        <v>24023</v>
      </c>
      <c r="D8" s="730" t="s">
        <v>13</v>
      </c>
      <c r="E8" s="721" t="s">
        <v>14</v>
      </c>
      <c r="F8" s="721" t="s">
        <v>15</v>
      </c>
      <c r="G8" s="724">
        <f>'Resumo Proposta'!Z23</f>
        <v>0</v>
      </c>
      <c r="H8" s="724">
        <f>'Resumo Proposta'!Z41</f>
        <v>0</v>
      </c>
    </row>
    <row r="9" spans="1:17" ht="121.5">
      <c r="A9" s="778"/>
      <c r="B9" s="719">
        <v>2</v>
      </c>
      <c r="C9" s="719">
        <v>25194</v>
      </c>
      <c r="D9" s="769" t="s">
        <v>16</v>
      </c>
      <c r="E9" s="722" t="s">
        <v>17</v>
      </c>
      <c r="F9" s="722" t="s">
        <v>15</v>
      </c>
      <c r="G9" s="719">
        <f>'Resumo Proposta'!AA23</f>
        <v>0</v>
      </c>
      <c r="H9" s="725">
        <f>'Resumo Proposta'!AA41</f>
        <v>0</v>
      </c>
    </row>
    <row r="10" spans="1:17" ht="90">
      <c r="A10" s="779"/>
      <c r="B10" s="719">
        <v>3</v>
      </c>
      <c r="C10" s="719">
        <v>15890</v>
      </c>
      <c r="D10" s="717" t="s">
        <v>18</v>
      </c>
      <c r="E10" s="722" t="s">
        <v>17</v>
      </c>
      <c r="F10" s="722" t="s">
        <v>15</v>
      </c>
      <c r="G10" s="725">
        <f>'Resumo Proposta'!AB23</f>
        <v>0</v>
      </c>
      <c r="H10" s="725">
        <f>'Resumo Proposta'!AB41</f>
        <v>0</v>
      </c>
    </row>
    <row r="11" spans="1:17" ht="15">
      <c r="A11" s="774" t="s">
        <v>19</v>
      </c>
      <c r="B11" s="775"/>
      <c r="C11" s="775"/>
      <c r="D11" s="775"/>
      <c r="E11" s="775"/>
      <c r="F11" s="776"/>
      <c r="G11" s="726">
        <f>SUM(G8:G10)</f>
        <v>0</v>
      </c>
      <c r="H11" s="726">
        <f>SUM(H8:H10)</f>
        <v>0</v>
      </c>
    </row>
    <row r="12" spans="1:17" ht="121.5">
      <c r="A12" s="777">
        <v>2</v>
      </c>
      <c r="B12" s="719">
        <v>4</v>
      </c>
      <c r="C12" s="719">
        <v>24023</v>
      </c>
      <c r="D12" s="769" t="s">
        <v>20</v>
      </c>
      <c r="E12" s="719" t="s">
        <v>14</v>
      </c>
      <c r="F12" s="722" t="s">
        <v>15</v>
      </c>
      <c r="G12" s="725">
        <f>'Resumo Proposta'!Z39</f>
        <v>0</v>
      </c>
      <c r="H12" s="725">
        <f>'Resumo Proposta'!Z42</f>
        <v>0</v>
      </c>
    </row>
    <row r="13" spans="1:17" ht="121.5">
      <c r="A13" s="778"/>
      <c r="B13" s="719">
        <v>5</v>
      </c>
      <c r="C13" s="719">
        <v>25194</v>
      </c>
      <c r="D13" s="769" t="s">
        <v>21</v>
      </c>
      <c r="E13" s="722" t="s">
        <v>17</v>
      </c>
      <c r="F13" s="722" t="s">
        <v>15</v>
      </c>
      <c r="G13" s="725">
        <f>'Resumo Proposta'!AA39</f>
        <v>0</v>
      </c>
      <c r="H13" s="719">
        <f>'Resumo Proposta'!AA42</f>
        <v>0</v>
      </c>
    </row>
    <row r="14" spans="1:17" ht="90">
      <c r="A14" s="778"/>
      <c r="B14" s="719">
        <v>6</v>
      </c>
      <c r="C14" s="719">
        <v>15890</v>
      </c>
      <c r="D14" s="717" t="s">
        <v>22</v>
      </c>
      <c r="E14" s="722" t="s">
        <v>17</v>
      </c>
      <c r="F14" s="722" t="s">
        <v>15</v>
      </c>
      <c r="G14" s="725">
        <f>'Resumo Proposta'!AB39</f>
        <v>0</v>
      </c>
      <c r="H14" s="725">
        <f>'Resumo Proposta'!AB42</f>
        <v>0</v>
      </c>
    </row>
    <row r="15" spans="1:17" ht="111.75" customHeight="1">
      <c r="A15" s="779"/>
      <c r="B15" s="719">
        <v>7</v>
      </c>
      <c r="C15" s="719">
        <v>14397</v>
      </c>
      <c r="D15" s="717" t="s">
        <v>23</v>
      </c>
      <c r="E15" s="722" t="s">
        <v>17</v>
      </c>
      <c r="F15" s="722" t="s">
        <v>15</v>
      </c>
      <c r="G15" s="719">
        <f>'Resumo Proposta'!AC39</f>
        <v>0</v>
      </c>
      <c r="H15" s="725">
        <f>'Resumo Proposta'!AC42</f>
        <v>0</v>
      </c>
    </row>
    <row r="16" spans="1:17" ht="15">
      <c r="A16" s="780" t="s">
        <v>24</v>
      </c>
      <c r="B16" s="781"/>
      <c r="C16" s="781"/>
      <c r="D16" s="781"/>
      <c r="E16" s="781"/>
      <c r="F16" s="782"/>
      <c r="G16" s="727">
        <f>SUM(G12:G15)</f>
        <v>0</v>
      </c>
      <c r="H16" s="727">
        <f>SUM(H12:H15)</f>
        <v>0</v>
      </c>
    </row>
    <row r="17" spans="1:8" ht="15">
      <c r="A17" s="774" t="s">
        <v>25</v>
      </c>
      <c r="B17" s="775"/>
      <c r="C17" s="775"/>
      <c r="D17" s="775"/>
      <c r="E17" s="775"/>
      <c r="F17" s="776"/>
      <c r="G17" s="726">
        <f>SUM(G16+G11)</f>
        <v>0</v>
      </c>
      <c r="H17" s="726">
        <f>SUM(H16+H11)</f>
        <v>0</v>
      </c>
    </row>
    <row r="18" spans="1:8" ht="18">
      <c r="A18" s="716" t="s">
        <v>26</v>
      </c>
    </row>
  </sheetData>
  <mergeCells count="10">
    <mergeCell ref="A11:F11"/>
    <mergeCell ref="A12:A15"/>
    <mergeCell ref="A16:F16"/>
    <mergeCell ref="A17:F17"/>
    <mergeCell ref="A8:A10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ACFD6"/>
  </sheetPr>
  <dimension ref="A1:AMG185"/>
  <sheetViews>
    <sheetView zoomScale="80" zoomScaleNormal="80" workbookViewId="0">
      <pane ySplit="10" topLeftCell="A175" activePane="bottomLeft" state="frozen"/>
      <selection pane="bottomLeft" activeCell="O175" sqref="O175"/>
      <selection activeCell="A11" sqref="A11"/>
    </sheetView>
  </sheetViews>
  <sheetFormatPr defaultRowHeight="14.25"/>
  <cols>
    <col min="1" max="1" width="53.75" style="171" customWidth="1"/>
    <col min="2" max="2" width="12" style="171" customWidth="1"/>
    <col min="3" max="3" width="13.375" style="171" customWidth="1"/>
    <col min="4" max="4" width="15.75" style="171" customWidth="1"/>
    <col min="5" max="5" width="15.375" style="171" customWidth="1"/>
    <col min="6" max="6" width="14.875" style="171" customWidth="1"/>
    <col min="7" max="1021" width="9" style="171" customWidth="1"/>
    <col min="1022" max="1025" width="8.375" customWidth="1"/>
  </cols>
  <sheetData>
    <row r="1" spans="1:6" ht="15.75">
      <c r="A1" s="918" t="s">
        <v>406</v>
      </c>
      <c r="B1" s="919"/>
      <c r="C1" s="919"/>
      <c r="D1" s="919"/>
      <c r="E1" s="919"/>
      <c r="F1" s="920"/>
    </row>
    <row r="2" spans="1:6" ht="15.75">
      <c r="A2" s="921" t="s">
        <v>407</v>
      </c>
      <c r="B2" s="922"/>
      <c r="C2" s="922"/>
      <c r="D2" s="922"/>
      <c r="E2" s="922"/>
      <c r="F2" s="923"/>
    </row>
    <row r="3" spans="1:6" ht="15.75">
      <c r="A3" s="921" t="s">
        <v>408</v>
      </c>
      <c r="B3" s="922"/>
      <c r="C3" s="922"/>
      <c r="D3" s="922"/>
      <c r="E3" s="922"/>
      <c r="F3" s="923"/>
    </row>
    <row r="4" spans="1:6" ht="36" customHeight="1">
      <c r="A4" s="319"/>
      <c r="B4" s="172"/>
      <c r="C4" s="173" t="s">
        <v>527</v>
      </c>
      <c r="D4" s="174" t="s">
        <v>528</v>
      </c>
      <c r="E4" s="340" t="s">
        <v>529</v>
      </c>
      <c r="F4" s="340" t="s">
        <v>530</v>
      </c>
    </row>
    <row r="5" spans="1:6">
      <c r="A5" s="320"/>
      <c r="B5" s="175" t="s">
        <v>410</v>
      </c>
      <c r="C5" s="176">
        <f>MC!C12</f>
        <v>0</v>
      </c>
      <c r="D5" s="177">
        <f>MC!E12</f>
        <v>0</v>
      </c>
      <c r="E5" s="321">
        <f>MC!C12</f>
        <v>0</v>
      </c>
      <c r="F5" s="321">
        <f>MC!C13</f>
        <v>0</v>
      </c>
    </row>
    <row r="6" spans="1:6">
      <c r="A6" s="320"/>
      <c r="B6" s="175" t="s">
        <v>411</v>
      </c>
      <c r="C6" s="178">
        <f>MC!D8</f>
        <v>0</v>
      </c>
      <c r="D6" s="179">
        <f>C6</f>
        <v>0</v>
      </c>
      <c r="E6" s="322">
        <f>C6</f>
        <v>0</v>
      </c>
      <c r="F6" s="322">
        <f>D6</f>
        <v>0</v>
      </c>
    </row>
    <row r="7" spans="1:6">
      <c r="A7" s="320"/>
      <c r="B7" s="175" t="s">
        <v>412</v>
      </c>
      <c r="C7" s="180">
        <f>MC!C8</f>
        <v>0</v>
      </c>
      <c r="D7" s="181">
        <f>C7</f>
        <v>0</v>
      </c>
      <c r="E7" s="323">
        <f>C7</f>
        <v>0</v>
      </c>
      <c r="F7" s="323">
        <f>D7</f>
        <v>0</v>
      </c>
    </row>
    <row r="8" spans="1:6">
      <c r="A8" s="324"/>
      <c r="B8" s="325" t="s">
        <v>413</v>
      </c>
      <c r="C8" s="326" t="s">
        <v>37</v>
      </c>
      <c r="D8" s="327" t="s">
        <v>37</v>
      </c>
      <c r="E8" s="328" t="s">
        <v>37</v>
      </c>
      <c r="F8" s="328" t="s">
        <v>37</v>
      </c>
    </row>
    <row r="9" spans="1:6">
      <c r="A9" s="254"/>
      <c r="B9" s="254"/>
      <c r="C9" s="254"/>
      <c r="D9" s="254"/>
      <c r="E9" s="254"/>
      <c r="F9" s="254"/>
    </row>
    <row r="10" spans="1:6" ht="66.75" customHeight="1">
      <c r="A10" s="412" t="s">
        <v>415</v>
      </c>
      <c r="B10" s="413" t="s">
        <v>416</v>
      </c>
      <c r="C10" s="414" t="s">
        <v>531</v>
      </c>
      <c r="D10" s="414" t="s">
        <v>528</v>
      </c>
      <c r="E10" s="415" t="s">
        <v>529</v>
      </c>
      <c r="F10" s="415" t="s">
        <v>532</v>
      </c>
    </row>
    <row r="11" spans="1:6" ht="15.75" customHeight="1">
      <c r="A11" s="924" t="s">
        <v>418</v>
      </c>
      <c r="B11" s="925"/>
      <c r="C11" s="925"/>
      <c r="D11" s="925"/>
      <c r="E11" s="925"/>
      <c r="F11" s="926"/>
    </row>
    <row r="12" spans="1:6" ht="15.75" customHeight="1">
      <c r="A12" s="341" t="s">
        <v>419</v>
      </c>
      <c r="B12" s="305" t="s">
        <v>420</v>
      </c>
      <c r="C12" s="305" t="s">
        <v>421</v>
      </c>
      <c r="D12" s="305" t="s">
        <v>421</v>
      </c>
      <c r="E12" s="305" t="s">
        <v>421</v>
      </c>
      <c r="F12" s="305" t="s">
        <v>421</v>
      </c>
    </row>
    <row r="13" spans="1:6" ht="15.75" customHeight="1">
      <c r="A13" s="331" t="s">
        <v>422</v>
      </c>
      <c r="B13" s="183"/>
      <c r="C13" s="184">
        <f>C5</f>
        <v>0</v>
      </c>
      <c r="D13" s="185">
        <f>D5</f>
        <v>0</v>
      </c>
      <c r="E13" s="185">
        <f>E5</f>
        <v>0</v>
      </c>
      <c r="F13" s="332">
        <f>F5</f>
        <v>0</v>
      </c>
    </row>
    <row r="14" spans="1:6" ht="15.75" customHeight="1">
      <c r="A14" s="331" t="s">
        <v>423</v>
      </c>
      <c r="B14" s="186">
        <v>0.2</v>
      </c>
      <c r="C14" s="184">
        <f>$B$14*C13</f>
        <v>0</v>
      </c>
      <c r="D14" s="184">
        <f t="shared" ref="D14" si="0">$B$14*D13</f>
        <v>0</v>
      </c>
      <c r="E14" s="184"/>
      <c r="F14" s="332">
        <f>$B$14*F13</f>
        <v>0</v>
      </c>
    </row>
    <row r="15" spans="1:6" ht="15.75" customHeight="1">
      <c r="A15" s="331" t="s">
        <v>424</v>
      </c>
      <c r="B15" s="186"/>
      <c r="C15" s="184"/>
      <c r="D15" s="185"/>
      <c r="E15" s="185"/>
      <c r="F15" s="332"/>
    </row>
    <row r="16" spans="1:6" ht="15.75" customHeight="1">
      <c r="A16" s="331" t="s">
        <v>425</v>
      </c>
      <c r="B16" s="187"/>
      <c r="C16" s="184"/>
      <c r="D16" s="185"/>
      <c r="E16" s="185"/>
      <c r="F16" s="332"/>
    </row>
    <row r="17" spans="1:6" ht="15.75" customHeight="1">
      <c r="A17" s="331" t="s">
        <v>426</v>
      </c>
      <c r="B17" s="187"/>
      <c r="C17" s="184"/>
      <c r="D17" s="185"/>
      <c r="E17" s="185"/>
      <c r="F17" s="332"/>
    </row>
    <row r="18" spans="1:6" ht="15.75" customHeight="1">
      <c r="A18" s="331" t="s">
        <v>427</v>
      </c>
      <c r="B18" s="186">
        <v>0.3</v>
      </c>
      <c r="C18" s="184"/>
      <c r="D18" s="184"/>
      <c r="E18" s="184">
        <f>$B$18*E13</f>
        <v>0</v>
      </c>
      <c r="F18" s="332"/>
    </row>
    <row r="19" spans="1:6" ht="15.75" customHeight="1">
      <c r="A19" s="333" t="s">
        <v>428</v>
      </c>
      <c r="B19" s="334"/>
      <c r="C19" s="335">
        <f>SUM(C13:C18)</f>
        <v>0</v>
      </c>
      <c r="D19" s="336">
        <f>SUM(D13:D18)</f>
        <v>0</v>
      </c>
      <c r="E19" s="336">
        <f>SUM(E13:E18)</f>
        <v>0</v>
      </c>
      <c r="F19" s="337">
        <f>SUM(F13:F18)</f>
        <v>0</v>
      </c>
    </row>
    <row r="20" spans="1:6" ht="15.75" customHeight="1">
      <c r="A20" s="927"/>
      <c r="B20" s="928"/>
      <c r="C20" s="338"/>
      <c r="D20" s="339"/>
      <c r="E20" s="339"/>
      <c r="F20" s="342"/>
    </row>
    <row r="21" spans="1:6" ht="15.75" customHeight="1">
      <c r="A21" s="909" t="s">
        <v>429</v>
      </c>
      <c r="B21" s="910"/>
      <c r="C21" s="910"/>
      <c r="D21" s="910"/>
      <c r="E21" s="910"/>
      <c r="F21" s="911"/>
    </row>
    <row r="22" spans="1:6" ht="15.75" customHeight="1">
      <c r="A22" s="343" t="s">
        <v>430</v>
      </c>
      <c r="B22" s="191" t="s">
        <v>420</v>
      </c>
      <c r="C22" s="191" t="s">
        <v>421</v>
      </c>
      <c r="D22" s="191" t="s">
        <v>421</v>
      </c>
      <c r="E22" s="191" t="s">
        <v>421</v>
      </c>
      <c r="F22" s="344" t="s">
        <v>421</v>
      </c>
    </row>
    <row r="23" spans="1:6" ht="15.75" customHeight="1">
      <c r="A23" s="345" t="s">
        <v>431</v>
      </c>
      <c r="B23" s="186">
        <f>1/12</f>
        <v>8.3333333333333329E-2</v>
      </c>
      <c r="C23" s="184">
        <f>ROUND($B23*C$19,2)</f>
        <v>0</v>
      </c>
      <c r="D23" s="184">
        <f>ROUND($B23*D$19,2)</f>
        <v>0</v>
      </c>
      <c r="E23" s="184">
        <f>ROUND($B23*E$19,2)</f>
        <v>0</v>
      </c>
      <c r="F23" s="332">
        <f>ROUND($B23*F$19,2)</f>
        <v>0</v>
      </c>
    </row>
    <row r="24" spans="1:6" ht="15.75" customHeight="1">
      <c r="A24" s="345" t="s">
        <v>432</v>
      </c>
      <c r="B24" s="186">
        <f>1/3*1/12</f>
        <v>2.7777777777777776E-2</v>
      </c>
      <c r="C24" s="184">
        <f>C$19*$B$24</f>
        <v>0</v>
      </c>
      <c r="D24" s="184">
        <f>D$19*$B$24</f>
        <v>0</v>
      </c>
      <c r="E24" s="184">
        <f>E$19*$B$24</f>
        <v>0</v>
      </c>
      <c r="F24" s="332">
        <f>F$19*$B$24</f>
        <v>0</v>
      </c>
    </row>
    <row r="25" spans="1:6" ht="15.75" customHeight="1">
      <c r="A25" s="346" t="s">
        <v>428</v>
      </c>
      <c r="B25" s="192">
        <f>SUM(B23:B24)</f>
        <v>0.1111111111111111</v>
      </c>
      <c r="C25" s="189">
        <f>SUM(C23:C24)</f>
        <v>0</v>
      </c>
      <c r="D25" s="189">
        <f>SUM(D23:D24)</f>
        <v>0</v>
      </c>
      <c r="E25" s="189">
        <f>SUM(E23:E24)</f>
        <v>0</v>
      </c>
      <c r="F25" s="347">
        <f>SUM(F23:F24)</f>
        <v>0</v>
      </c>
    </row>
    <row r="26" spans="1:6" ht="15.75" customHeight="1">
      <c r="A26" s="343" t="s">
        <v>433</v>
      </c>
      <c r="B26" s="191" t="s">
        <v>420</v>
      </c>
      <c r="C26" s="191" t="s">
        <v>421</v>
      </c>
      <c r="D26" s="191" t="s">
        <v>421</v>
      </c>
      <c r="E26" s="191" t="s">
        <v>421</v>
      </c>
      <c r="F26" s="191" t="s">
        <v>421</v>
      </c>
    </row>
    <row r="27" spans="1:6" ht="15.75" customHeight="1">
      <c r="A27" s="343" t="s">
        <v>434</v>
      </c>
      <c r="B27" s="193"/>
      <c r="C27" s="193"/>
      <c r="D27" s="193"/>
      <c r="E27" s="193"/>
      <c r="F27" s="348"/>
    </row>
    <row r="28" spans="1:6" ht="15.75" customHeight="1">
      <c r="A28" s="345" t="s">
        <v>435</v>
      </c>
      <c r="B28" s="186">
        <v>0.2</v>
      </c>
      <c r="C28" s="194">
        <f t="shared" ref="C28:C35" si="1">ROUND(($C$19+$C$25)*B28,2)</f>
        <v>0</v>
      </c>
      <c r="D28" s="194">
        <f t="shared" ref="D28:D35" si="2">ROUND(($D$19+$D$25)*B28,2)</f>
        <v>0</v>
      </c>
      <c r="E28" s="194">
        <f t="shared" ref="E28:E35" si="3">ROUND(($E$19+$E$25)*B28,2)</f>
        <v>0</v>
      </c>
      <c r="F28" s="349">
        <f t="shared" ref="F28:F35" si="4">ROUND(($F$19+$F$25)*B28,2)</f>
        <v>0</v>
      </c>
    </row>
    <row r="29" spans="1:6" ht="15.75" customHeight="1">
      <c r="A29" s="345" t="s">
        <v>436</v>
      </c>
      <c r="B29" s="186">
        <v>2.5000000000000001E-2</v>
      </c>
      <c r="C29" s="194">
        <f t="shared" si="1"/>
        <v>0</v>
      </c>
      <c r="D29" s="194">
        <f t="shared" si="2"/>
        <v>0</v>
      </c>
      <c r="E29" s="194">
        <f t="shared" si="3"/>
        <v>0</v>
      </c>
      <c r="F29" s="349">
        <f t="shared" si="4"/>
        <v>0</v>
      </c>
    </row>
    <row r="30" spans="1:6" ht="15.75" customHeight="1">
      <c r="A30" s="345" t="s">
        <v>437</v>
      </c>
      <c r="B30" s="186">
        <v>0.03</v>
      </c>
      <c r="C30" s="194">
        <f t="shared" si="1"/>
        <v>0</v>
      </c>
      <c r="D30" s="194">
        <f t="shared" si="2"/>
        <v>0</v>
      </c>
      <c r="E30" s="194">
        <f t="shared" si="3"/>
        <v>0</v>
      </c>
      <c r="F30" s="349">
        <f t="shared" si="4"/>
        <v>0</v>
      </c>
    </row>
    <row r="31" spans="1:6" ht="15.75" customHeight="1">
      <c r="A31" s="345" t="s">
        <v>438</v>
      </c>
      <c r="B31" s="186">
        <v>1.4999999999999999E-2</v>
      </c>
      <c r="C31" s="194">
        <f t="shared" si="1"/>
        <v>0</v>
      </c>
      <c r="D31" s="194">
        <f t="shared" si="2"/>
        <v>0</v>
      </c>
      <c r="E31" s="194">
        <f t="shared" si="3"/>
        <v>0</v>
      </c>
      <c r="F31" s="349">
        <f t="shared" si="4"/>
        <v>0</v>
      </c>
    </row>
    <row r="32" spans="1:6" ht="15.75" customHeight="1">
      <c r="A32" s="345" t="s">
        <v>439</v>
      </c>
      <c r="B32" s="186">
        <v>0.01</v>
      </c>
      <c r="C32" s="194">
        <f t="shared" si="1"/>
        <v>0</v>
      </c>
      <c r="D32" s="194">
        <f t="shared" si="2"/>
        <v>0</v>
      </c>
      <c r="E32" s="194">
        <f t="shared" si="3"/>
        <v>0</v>
      </c>
      <c r="F32" s="349">
        <f t="shared" si="4"/>
        <v>0</v>
      </c>
    </row>
    <row r="33" spans="1:6" ht="15.75" customHeight="1">
      <c r="A33" s="345" t="s">
        <v>440</v>
      </c>
      <c r="B33" s="186">
        <v>6.0000000000000001E-3</v>
      </c>
      <c r="C33" s="194">
        <f t="shared" si="1"/>
        <v>0</v>
      </c>
      <c r="D33" s="194">
        <f t="shared" si="2"/>
        <v>0</v>
      </c>
      <c r="E33" s="194">
        <f t="shared" si="3"/>
        <v>0</v>
      </c>
      <c r="F33" s="349">
        <f t="shared" si="4"/>
        <v>0</v>
      </c>
    </row>
    <row r="34" spans="1:6" ht="15.75" customHeight="1">
      <c r="A34" s="345" t="s">
        <v>441</v>
      </c>
      <c r="B34" s="186">
        <v>2E-3</v>
      </c>
      <c r="C34" s="194">
        <f t="shared" si="1"/>
        <v>0</v>
      </c>
      <c r="D34" s="194">
        <f t="shared" si="2"/>
        <v>0</v>
      </c>
      <c r="E34" s="194">
        <f t="shared" si="3"/>
        <v>0</v>
      </c>
      <c r="F34" s="349">
        <f t="shared" si="4"/>
        <v>0</v>
      </c>
    </row>
    <row r="35" spans="1:6" ht="15.75" customHeight="1">
      <c r="A35" s="345" t="s">
        <v>442</v>
      </c>
      <c r="B35" s="186">
        <v>0.08</v>
      </c>
      <c r="C35" s="194">
        <f t="shared" si="1"/>
        <v>0</v>
      </c>
      <c r="D35" s="194">
        <f t="shared" si="2"/>
        <v>0</v>
      </c>
      <c r="E35" s="194">
        <f t="shared" si="3"/>
        <v>0</v>
      </c>
      <c r="F35" s="349">
        <f t="shared" si="4"/>
        <v>0</v>
      </c>
    </row>
    <row r="36" spans="1:6" ht="15.75" customHeight="1">
      <c r="A36" s="346" t="s">
        <v>428</v>
      </c>
      <c r="B36" s="192">
        <f>SUM(B28:B35)</f>
        <v>0.36800000000000005</v>
      </c>
      <c r="C36" s="189">
        <f>SUM(C27:C35)</f>
        <v>0</v>
      </c>
      <c r="D36" s="189">
        <f>SUM(D27:D35)</f>
        <v>0</v>
      </c>
      <c r="E36" s="189">
        <f>SUM(E28:E35)</f>
        <v>0</v>
      </c>
      <c r="F36" s="347">
        <f>SUM(F28:F35)</f>
        <v>0</v>
      </c>
    </row>
    <row r="37" spans="1:6" ht="15.75" customHeight="1">
      <c r="A37" s="343" t="s">
        <v>443</v>
      </c>
      <c r="B37" s="191" t="s">
        <v>444</v>
      </c>
      <c r="C37" s="191" t="s">
        <v>421</v>
      </c>
      <c r="D37" s="191" t="s">
        <v>421</v>
      </c>
      <c r="E37" s="191" t="s">
        <v>421</v>
      </c>
      <c r="F37" s="344" t="s">
        <v>421</v>
      </c>
    </row>
    <row r="38" spans="1:6" ht="15.75" customHeight="1">
      <c r="A38" s="345" t="s">
        <v>445</v>
      </c>
      <c r="B38" s="195">
        <f>MC!J85</f>
        <v>0</v>
      </c>
      <c r="C38" s="184">
        <f>ROUND(((2*22*$B$38)-0.06*C$13),2)</f>
        <v>0</v>
      </c>
      <c r="D38" s="184">
        <f>ROUND(((2*22*$B$38)-0.06*D$13),2)</f>
        <v>0</v>
      </c>
      <c r="E38" s="184">
        <f>ROUND(((2*22*$B$38)-0.06*E$13),2)</f>
        <v>0</v>
      </c>
      <c r="F38" s="332">
        <f>ROUND(((2*22*$B$38)-0.06*F$13),2)</f>
        <v>0</v>
      </c>
    </row>
    <row r="39" spans="1:6" ht="15.75" customHeight="1">
      <c r="A39" s="345" t="s">
        <v>446</v>
      </c>
      <c r="B39" s="196"/>
      <c r="C39" s="194">
        <f>MC!E21</f>
        <v>0</v>
      </c>
      <c r="D39" s="194">
        <f>MC!E22</f>
        <v>0</v>
      </c>
      <c r="E39" s="194">
        <f>MC!E21</f>
        <v>0</v>
      </c>
      <c r="F39" s="349">
        <f>MC!E21</f>
        <v>0</v>
      </c>
    </row>
    <row r="40" spans="1:6" ht="15.75" customHeight="1">
      <c r="A40" s="345" t="s">
        <v>533</v>
      </c>
      <c r="B40" s="186">
        <f>MC!C26</f>
        <v>0</v>
      </c>
      <c r="C40" s="194"/>
      <c r="D40" s="194"/>
      <c r="E40" s="194"/>
      <c r="F40" s="349"/>
    </row>
    <row r="41" spans="1:6" ht="15.75" customHeight="1">
      <c r="A41" s="345" t="s">
        <v>448</v>
      </c>
      <c r="B41" s="197">
        <f>MC!E25</f>
        <v>0</v>
      </c>
      <c r="C41" s="194">
        <f>B41</f>
        <v>0</v>
      </c>
      <c r="D41" s="194">
        <f>B41</f>
        <v>0</v>
      </c>
      <c r="E41" s="194">
        <f>B41</f>
        <v>0</v>
      </c>
      <c r="F41" s="349">
        <f>B41</f>
        <v>0</v>
      </c>
    </row>
    <row r="42" spans="1:6" ht="15.75" customHeight="1">
      <c r="A42" s="345" t="s">
        <v>449</v>
      </c>
      <c r="B42" s="186">
        <f>MC!C24</f>
        <v>0</v>
      </c>
      <c r="C42" s="194">
        <f>$B$42*C19</f>
        <v>0</v>
      </c>
      <c r="D42" s="194">
        <f>$B$42*D19</f>
        <v>0</v>
      </c>
      <c r="E42" s="194">
        <f>$B$42*E19</f>
        <v>0</v>
      </c>
      <c r="F42" s="349">
        <f>$B$42*F19</f>
        <v>0</v>
      </c>
    </row>
    <row r="43" spans="1:6" ht="15.75" customHeight="1">
      <c r="A43" s="345" t="s">
        <v>450</v>
      </c>
      <c r="B43" s="186"/>
      <c r="C43" s="194"/>
      <c r="D43" s="194"/>
      <c r="E43" s="194"/>
      <c r="F43" s="349"/>
    </row>
    <row r="44" spans="1:6" ht="15.75" customHeight="1">
      <c r="A44" s="346" t="s">
        <v>428</v>
      </c>
      <c r="B44" s="188"/>
      <c r="C44" s="189">
        <f>SUM(C38:C43)</f>
        <v>0</v>
      </c>
      <c r="D44" s="189">
        <f>SUM(D38:D43)</f>
        <v>0</v>
      </c>
      <c r="E44" s="189">
        <f>SUM(E38:E43)</f>
        <v>0</v>
      </c>
      <c r="F44" s="347">
        <f>SUM(F38:F43)</f>
        <v>0</v>
      </c>
    </row>
    <row r="45" spans="1:6" ht="15.75" customHeight="1">
      <c r="A45" s="329" t="s">
        <v>451</v>
      </c>
      <c r="B45" s="182" t="s">
        <v>420</v>
      </c>
      <c r="C45" s="182" t="s">
        <v>421</v>
      </c>
      <c r="D45" s="182" t="s">
        <v>421</v>
      </c>
      <c r="E45" s="182" t="s">
        <v>421</v>
      </c>
      <c r="F45" s="350" t="s">
        <v>421</v>
      </c>
    </row>
    <row r="46" spans="1:6" ht="15.75" customHeight="1">
      <c r="A46" s="345" t="s">
        <v>430</v>
      </c>
      <c r="B46" s="198">
        <f>B25</f>
        <v>0.1111111111111111</v>
      </c>
      <c r="C46" s="199">
        <f>C25</f>
        <v>0</v>
      </c>
      <c r="D46" s="199">
        <f>D25</f>
        <v>0</v>
      </c>
      <c r="E46" s="199">
        <f>E25</f>
        <v>0</v>
      </c>
      <c r="F46" s="351">
        <f>F25</f>
        <v>0</v>
      </c>
    </row>
    <row r="47" spans="1:6" ht="15.75" customHeight="1">
      <c r="A47" s="345" t="s">
        <v>452</v>
      </c>
      <c r="B47" s="198">
        <f>B36</f>
        <v>0.36800000000000005</v>
      </c>
      <c r="C47" s="199">
        <f>C36</f>
        <v>0</v>
      </c>
      <c r="D47" s="199">
        <f>D36</f>
        <v>0</v>
      </c>
      <c r="E47" s="199">
        <f>E36</f>
        <v>0</v>
      </c>
      <c r="F47" s="351">
        <f>F36</f>
        <v>0</v>
      </c>
    </row>
    <row r="48" spans="1:6" ht="15.75" customHeight="1">
      <c r="A48" s="345" t="s">
        <v>443</v>
      </c>
      <c r="B48" s="198"/>
      <c r="C48" s="199">
        <f>C44</f>
        <v>0</v>
      </c>
      <c r="D48" s="199">
        <f>D44</f>
        <v>0</v>
      </c>
      <c r="E48" s="199">
        <f>E44</f>
        <v>0</v>
      </c>
      <c r="F48" s="351">
        <f>F44</f>
        <v>0</v>
      </c>
    </row>
    <row r="49" spans="1:6" ht="15.75" customHeight="1">
      <c r="A49" s="417" t="s">
        <v>428</v>
      </c>
      <c r="B49" s="418"/>
      <c r="C49" s="419">
        <f>SUM(C46:C48)</f>
        <v>0</v>
      </c>
      <c r="D49" s="419">
        <f>SUM(D46:D48)</f>
        <v>0</v>
      </c>
      <c r="E49" s="537">
        <f>SUM(E46:E48)</f>
        <v>0</v>
      </c>
      <c r="F49" s="539">
        <f>SUM(F46:F48)</f>
        <v>0</v>
      </c>
    </row>
    <row r="50" spans="1:6" ht="15.75" customHeight="1">
      <c r="A50" s="902"/>
      <c r="B50" s="903"/>
      <c r="C50" s="405"/>
      <c r="D50" s="405"/>
      <c r="E50" s="538"/>
      <c r="F50" s="416"/>
    </row>
    <row r="51" spans="1:6" s="200" customFormat="1" ht="15.75" customHeight="1">
      <c r="A51" s="904" t="s">
        <v>453</v>
      </c>
      <c r="B51" s="905"/>
      <c r="C51" s="905"/>
      <c r="D51" s="905"/>
      <c r="E51" s="905"/>
      <c r="F51" s="911"/>
    </row>
    <row r="52" spans="1:6" ht="15.75" customHeight="1">
      <c r="A52" s="329" t="s">
        <v>454</v>
      </c>
      <c r="B52" s="182" t="s">
        <v>420</v>
      </c>
      <c r="C52" s="182" t="s">
        <v>421</v>
      </c>
      <c r="D52" s="182" t="s">
        <v>421</v>
      </c>
      <c r="E52" s="182" t="s">
        <v>421</v>
      </c>
      <c r="F52" s="350" t="s">
        <v>421</v>
      </c>
    </row>
    <row r="53" spans="1:6" ht="15.75" customHeight="1">
      <c r="A53" s="343" t="s">
        <v>455</v>
      </c>
      <c r="B53" s="191" t="s">
        <v>420</v>
      </c>
      <c r="C53" s="191" t="s">
        <v>421</v>
      </c>
      <c r="D53" s="191" t="s">
        <v>421</v>
      </c>
      <c r="E53" s="191" t="s">
        <v>421</v>
      </c>
      <c r="F53" s="191" t="s">
        <v>421</v>
      </c>
    </row>
    <row r="54" spans="1:6" ht="15.75" customHeight="1">
      <c r="A54" s="345" t="s">
        <v>456</v>
      </c>
      <c r="B54" s="198">
        <f>1/12*0.05</f>
        <v>4.1666666666666666E-3</v>
      </c>
      <c r="C54" s="202">
        <f>C19*$B54</f>
        <v>0</v>
      </c>
      <c r="D54" s="202">
        <f>D19*$B54</f>
        <v>0</v>
      </c>
      <c r="E54" s="202">
        <f>E19*$B54</f>
        <v>0</v>
      </c>
      <c r="F54" s="355">
        <f>F19*$B54</f>
        <v>0</v>
      </c>
    </row>
    <row r="55" spans="1:6" ht="15.75" customHeight="1">
      <c r="A55" s="345" t="s">
        <v>457</v>
      </c>
      <c r="B55" s="198">
        <f>B35*B54</f>
        <v>3.3333333333333332E-4</v>
      </c>
      <c r="C55" s="202">
        <f>$B$55*C19</f>
        <v>0</v>
      </c>
      <c r="D55" s="202">
        <f>$B$55*D19</f>
        <v>0</v>
      </c>
      <c r="E55" s="202">
        <f>$B$55*E19</f>
        <v>0</v>
      </c>
      <c r="F55" s="355">
        <f>$B$55*F19</f>
        <v>0</v>
      </c>
    </row>
    <row r="56" spans="1:6" ht="15.75" customHeight="1">
      <c r="A56" s="345" t="s">
        <v>458</v>
      </c>
      <c r="B56" s="198">
        <v>0</v>
      </c>
      <c r="C56" s="202">
        <f>C35*$B56</f>
        <v>0</v>
      </c>
      <c r="D56" s="202">
        <f>D35*$B56</f>
        <v>0</v>
      </c>
      <c r="E56" s="202">
        <f>E35*$B56</f>
        <v>0</v>
      </c>
      <c r="F56" s="355">
        <f>F35*$B56</f>
        <v>0</v>
      </c>
    </row>
    <row r="57" spans="1:6" ht="15.75" customHeight="1">
      <c r="A57" s="345" t="s">
        <v>459</v>
      </c>
      <c r="B57" s="198">
        <f>1/12*1/30*7</f>
        <v>1.9444444444444441E-2</v>
      </c>
      <c r="C57" s="199">
        <f>C19*$B57</f>
        <v>0</v>
      </c>
      <c r="D57" s="199">
        <f>D19*$B57</f>
        <v>0</v>
      </c>
      <c r="E57" s="199">
        <f>E19*$B57</f>
        <v>0</v>
      </c>
      <c r="F57" s="351">
        <f>F19*$B57</f>
        <v>0</v>
      </c>
    </row>
    <row r="58" spans="1:6" ht="15.75" customHeight="1">
      <c r="A58" s="345" t="s">
        <v>460</v>
      </c>
      <c r="B58" s="198">
        <f>B36*B57</f>
        <v>7.1555555555555556E-3</v>
      </c>
      <c r="C58" s="199">
        <f>$B58*C19</f>
        <v>0</v>
      </c>
      <c r="D58" s="199">
        <f>$B58*D19</f>
        <v>0</v>
      </c>
      <c r="E58" s="199">
        <f>$B58*E19</f>
        <v>0</v>
      </c>
      <c r="F58" s="351">
        <f>$B58*F19</f>
        <v>0</v>
      </c>
    </row>
    <row r="59" spans="1:6" ht="15.75" customHeight="1">
      <c r="A59" s="345" t="s">
        <v>461</v>
      </c>
      <c r="B59" s="198">
        <f>B35*40/100*90/100*(1+1/12+1/12+1/3*1/12)</f>
        <v>3.4399999999999993E-2</v>
      </c>
      <c r="C59" s="199">
        <f>C19*$B59</f>
        <v>0</v>
      </c>
      <c r="D59" s="199">
        <f>D19*$B59</f>
        <v>0</v>
      </c>
      <c r="E59" s="199">
        <f>E19*$B59</f>
        <v>0</v>
      </c>
      <c r="F59" s="351">
        <f>F19*$B59</f>
        <v>0</v>
      </c>
    </row>
    <row r="60" spans="1:6" ht="15.75" customHeight="1">
      <c r="A60" s="346" t="s">
        <v>428</v>
      </c>
      <c r="B60" s="192">
        <f>SUM(B54:B59)</f>
        <v>6.5499999999999989E-2</v>
      </c>
      <c r="C60" s="203">
        <f>SUM(C54:C59)</f>
        <v>0</v>
      </c>
      <c r="D60" s="203">
        <f>SUM(D54:D59)</f>
        <v>0</v>
      </c>
      <c r="E60" s="203">
        <f>SUM(E54:E59)</f>
        <v>0</v>
      </c>
      <c r="F60" s="356">
        <f>SUM(F54:F59)</f>
        <v>0</v>
      </c>
    </row>
    <row r="61" spans="1:6" ht="15.75" customHeight="1">
      <c r="A61" s="907"/>
      <c r="B61" s="908"/>
      <c r="C61" s="204"/>
      <c r="D61" s="204"/>
      <c r="E61" s="204"/>
      <c r="F61" s="357"/>
    </row>
    <row r="62" spans="1:6" ht="15.75" customHeight="1">
      <c r="A62" s="904" t="s">
        <v>462</v>
      </c>
      <c r="B62" s="905"/>
      <c r="C62" s="905"/>
      <c r="D62" s="905"/>
      <c r="E62" s="905"/>
      <c r="F62" s="906"/>
    </row>
    <row r="63" spans="1:6" ht="15.75" customHeight="1">
      <c r="A63" s="343" t="s">
        <v>74</v>
      </c>
      <c r="B63" s="191" t="s">
        <v>420</v>
      </c>
      <c r="C63" s="191" t="s">
        <v>421</v>
      </c>
      <c r="D63" s="191" t="s">
        <v>421</v>
      </c>
      <c r="E63" s="191" t="s">
        <v>421</v>
      </c>
      <c r="F63" s="191" t="s">
        <v>421</v>
      </c>
    </row>
    <row r="64" spans="1:6" ht="15.75" customHeight="1">
      <c r="A64" s="345" t="s">
        <v>75</v>
      </c>
      <c r="B64" s="186">
        <f>1/12</f>
        <v>8.3333333333333329E-2</v>
      </c>
      <c r="C64" s="194">
        <f>$B64*(C$19+(C$49-C$38-C$39)+C$60)</f>
        <v>0</v>
      </c>
      <c r="D64" s="194">
        <f t="shared" ref="D64:F64" si="5">$B64*(D$19+(D$49-D$38-D$39)+D$60)</f>
        <v>0</v>
      </c>
      <c r="E64" s="194">
        <f t="shared" si="5"/>
        <v>0</v>
      </c>
      <c r="F64" s="349">
        <f t="shared" si="5"/>
        <v>0</v>
      </c>
    </row>
    <row r="65" spans="1:6" ht="15.75" customHeight="1">
      <c r="A65" s="345" t="s">
        <v>463</v>
      </c>
      <c r="B65" s="186">
        <f>MC!E53/30/12</f>
        <v>1.3538888888888885E-2</v>
      </c>
      <c r="C65" s="194">
        <f t="shared" ref="C65:F67" si="6">$B65*(C$19+(C$49-C$38-C$39)+C$60)</f>
        <v>0</v>
      </c>
      <c r="D65" s="194">
        <f t="shared" si="6"/>
        <v>0</v>
      </c>
      <c r="E65" s="194">
        <f t="shared" si="6"/>
        <v>0</v>
      </c>
      <c r="F65" s="349">
        <f t="shared" si="6"/>
        <v>0</v>
      </c>
    </row>
    <row r="66" spans="1:6" ht="15.75" customHeight="1">
      <c r="A66" s="345" t="s">
        <v>464</v>
      </c>
      <c r="B66" s="205">
        <f>(5/30)/12*MC!F55*MC!C56</f>
        <v>1.0764583333333333E-4</v>
      </c>
      <c r="C66" s="194">
        <f t="shared" si="6"/>
        <v>0</v>
      </c>
      <c r="D66" s="194">
        <f t="shared" si="6"/>
        <v>0</v>
      </c>
      <c r="E66" s="194">
        <f t="shared" si="6"/>
        <v>0</v>
      </c>
      <c r="F66" s="349">
        <f t="shared" si="6"/>
        <v>0</v>
      </c>
    </row>
    <row r="67" spans="1:6" ht="15.75" customHeight="1">
      <c r="A67" s="345" t="s">
        <v>465</v>
      </c>
      <c r="B67" s="205">
        <f>(15/30/12)*(MC!K58/MC!F59)*100</f>
        <v>1.3814940059056787E-2</v>
      </c>
      <c r="C67" s="194">
        <f t="shared" si="6"/>
        <v>0</v>
      </c>
      <c r="D67" s="194">
        <f t="shared" si="6"/>
        <v>0</v>
      </c>
      <c r="E67" s="194">
        <f t="shared" si="6"/>
        <v>0</v>
      </c>
      <c r="F67" s="349">
        <f t="shared" si="6"/>
        <v>0</v>
      </c>
    </row>
    <row r="68" spans="1:6" ht="15.75" customHeight="1">
      <c r="A68" s="345" t="s">
        <v>466</v>
      </c>
      <c r="B68" s="186"/>
      <c r="C68" s="194"/>
      <c r="D68" s="194"/>
      <c r="E68" s="194">
        <f>B68*($E$19+$E$49+$E$60)</f>
        <v>0</v>
      </c>
      <c r="F68" s="349">
        <f>C68*($E$19+$E$49+$E$60)</f>
        <v>0</v>
      </c>
    </row>
    <row r="69" spans="1:6" ht="15.75" customHeight="1">
      <c r="A69" s="358" t="s">
        <v>467</v>
      </c>
      <c r="B69" s="206">
        <f>SUM(B64:B68)</f>
        <v>0.11079480811461234</v>
      </c>
      <c r="C69" s="207">
        <f>SUM(C64:C68)</f>
        <v>0</v>
      </c>
      <c r="D69" s="207">
        <f>SUM(D64:D68)</f>
        <v>0</v>
      </c>
      <c r="E69" s="207">
        <f>SUM(E64:E68)</f>
        <v>0</v>
      </c>
      <c r="F69" s="359">
        <f>SUM(F64:F68)</f>
        <v>0</v>
      </c>
    </row>
    <row r="70" spans="1:6" ht="15.75" customHeight="1">
      <c r="A70" s="343" t="s">
        <v>468</v>
      </c>
      <c r="B70" s="191"/>
      <c r="C70" s="191"/>
      <c r="D70" s="191"/>
      <c r="E70" s="191"/>
      <c r="F70" s="344"/>
    </row>
    <row r="71" spans="1:6" ht="15.75" customHeight="1">
      <c r="A71" s="345" t="s">
        <v>469</v>
      </c>
      <c r="B71" s="186"/>
      <c r="C71" s="194"/>
      <c r="D71" s="194"/>
      <c r="E71" s="194"/>
      <c r="F71" s="349"/>
    </row>
    <row r="72" spans="1:6" ht="15.75" customHeight="1">
      <c r="A72" s="358" t="s">
        <v>467</v>
      </c>
      <c r="B72" s="206"/>
      <c r="C72" s="207">
        <f>C71</f>
        <v>0</v>
      </c>
      <c r="D72" s="207"/>
      <c r="E72" s="207"/>
      <c r="F72" s="359"/>
    </row>
    <row r="73" spans="1:6" ht="15.75" customHeight="1">
      <c r="A73" s="343" t="s">
        <v>470</v>
      </c>
      <c r="B73" s="191"/>
      <c r="C73" s="191"/>
      <c r="D73" s="191"/>
      <c r="E73" s="191"/>
      <c r="F73" s="344"/>
    </row>
    <row r="74" spans="1:6" ht="15.75" customHeight="1">
      <c r="A74" s="345" t="s">
        <v>97</v>
      </c>
      <c r="B74" s="186">
        <f>(180/30/12)*MC!C62*MC!C61*'GEXCHA Limp.Ord. '!B36</f>
        <v>1.205852832E-3</v>
      </c>
      <c r="C74" s="194">
        <f>(C19+C49+C60)*$B$74</f>
        <v>0</v>
      </c>
      <c r="D74" s="194">
        <f t="shared" ref="D74:F74" si="7">(D19+D49+D60)*$B$74</f>
        <v>0</v>
      </c>
      <c r="E74" s="194">
        <f t="shared" si="7"/>
        <v>0</v>
      </c>
      <c r="F74" s="194">
        <f t="shared" si="7"/>
        <v>0</v>
      </c>
    </row>
    <row r="75" spans="1:6" ht="15.75" customHeight="1">
      <c r="A75" s="358" t="s">
        <v>428</v>
      </c>
      <c r="B75" s="206"/>
      <c r="C75" s="207"/>
      <c r="D75" s="207"/>
      <c r="E75" s="207"/>
      <c r="F75" s="359"/>
    </row>
    <row r="76" spans="1:6" ht="15.75" customHeight="1">
      <c r="A76" s="329" t="s">
        <v>471</v>
      </c>
      <c r="B76" s="182" t="s">
        <v>420</v>
      </c>
      <c r="C76" s="182" t="s">
        <v>421</v>
      </c>
      <c r="D76" s="182" t="s">
        <v>421</v>
      </c>
      <c r="E76" s="182" t="s">
        <v>421</v>
      </c>
      <c r="F76" s="350" t="s">
        <v>421</v>
      </c>
    </row>
    <row r="77" spans="1:6" ht="15.75" customHeight="1">
      <c r="A77" s="345" t="s">
        <v>74</v>
      </c>
      <c r="B77" s="198">
        <f>B69</f>
        <v>0.11079480811461234</v>
      </c>
      <c r="C77" s="199">
        <f>C69</f>
        <v>0</v>
      </c>
      <c r="D77" s="199">
        <f>D69</f>
        <v>0</v>
      </c>
      <c r="E77" s="199">
        <f>E69</f>
        <v>0</v>
      </c>
      <c r="F77" s="351">
        <f>F69</f>
        <v>0</v>
      </c>
    </row>
    <row r="78" spans="1:6" ht="15.75" customHeight="1">
      <c r="A78" s="345" t="s">
        <v>468</v>
      </c>
      <c r="B78" s="198">
        <f>B72</f>
        <v>0</v>
      </c>
      <c r="C78" s="199">
        <f>C72</f>
        <v>0</v>
      </c>
      <c r="D78" s="199">
        <f>D72</f>
        <v>0</v>
      </c>
      <c r="E78" s="199">
        <f>E72</f>
        <v>0</v>
      </c>
      <c r="F78" s="351">
        <f>F72</f>
        <v>0</v>
      </c>
    </row>
    <row r="79" spans="1:6" ht="15.75" customHeight="1">
      <c r="A79" s="345" t="s">
        <v>470</v>
      </c>
      <c r="B79" s="198">
        <f>B74</f>
        <v>1.205852832E-3</v>
      </c>
      <c r="C79" s="199">
        <f>C74</f>
        <v>0</v>
      </c>
      <c r="D79" s="199">
        <f>D74</f>
        <v>0</v>
      </c>
      <c r="E79" s="199">
        <f>E74</f>
        <v>0</v>
      </c>
      <c r="F79" s="351">
        <f>F74</f>
        <v>0</v>
      </c>
    </row>
    <row r="80" spans="1:6" ht="15.75" customHeight="1">
      <c r="A80" s="346" t="s">
        <v>428</v>
      </c>
      <c r="B80" s="188"/>
      <c r="C80" s="189">
        <f>SUM(C77:C79)</f>
        <v>0</v>
      </c>
      <c r="D80" s="189">
        <f>SUM(D77:D79)</f>
        <v>0</v>
      </c>
      <c r="E80" s="189">
        <f>SUM(E77:E79)</f>
        <v>0</v>
      </c>
      <c r="F80" s="347">
        <f>SUM(F77:F79)</f>
        <v>0</v>
      </c>
    </row>
    <row r="81" spans="1:6" ht="15.75" customHeight="1">
      <c r="A81" s="352"/>
      <c r="B81" s="190"/>
      <c r="C81" s="190"/>
      <c r="D81" s="190"/>
      <c r="E81" s="190"/>
      <c r="F81" s="353"/>
    </row>
    <row r="82" spans="1:6" ht="15.75" customHeight="1">
      <c r="A82" s="909" t="s">
        <v>472</v>
      </c>
      <c r="B82" s="910"/>
      <c r="C82" s="910"/>
      <c r="D82" s="910"/>
      <c r="E82" s="910"/>
      <c r="F82" s="911"/>
    </row>
    <row r="83" spans="1:6" ht="15.75" customHeight="1">
      <c r="A83" s="329" t="s">
        <v>473</v>
      </c>
      <c r="B83" s="182" t="s">
        <v>444</v>
      </c>
      <c r="C83" s="182" t="s">
        <v>421</v>
      </c>
      <c r="D83" s="182" t="s">
        <v>421</v>
      </c>
      <c r="E83" s="182" t="s">
        <v>421</v>
      </c>
      <c r="F83" s="350" t="s">
        <v>421</v>
      </c>
    </row>
    <row r="84" spans="1:6" ht="15.75" customHeight="1">
      <c r="A84" s="345" t="s">
        <v>474</v>
      </c>
      <c r="B84" s="208">
        <f>Insumos!E119</f>
        <v>0</v>
      </c>
      <c r="C84" s="184">
        <f>B84</f>
        <v>0</v>
      </c>
      <c r="D84" s="184">
        <f>B84</f>
        <v>0</v>
      </c>
      <c r="E84" s="184">
        <f>B84</f>
        <v>0</v>
      </c>
      <c r="F84" s="332">
        <f>Insumos!E125</f>
        <v>0</v>
      </c>
    </row>
    <row r="85" spans="1:6" ht="15.75" customHeight="1">
      <c r="A85" s="360" t="s">
        <v>475</v>
      </c>
      <c r="B85" s="208">
        <f>Insumos!E57</f>
        <v>0</v>
      </c>
      <c r="C85" s="184">
        <f>B85</f>
        <v>0</v>
      </c>
      <c r="D85" s="184">
        <f>B85</f>
        <v>0</v>
      </c>
      <c r="E85" s="184"/>
      <c r="F85" s="332"/>
    </row>
    <row r="86" spans="1:6" ht="15.75" customHeight="1">
      <c r="A86" s="360" t="s">
        <v>476</v>
      </c>
      <c r="B86" s="210">
        <f>Insumos!G105</f>
        <v>0</v>
      </c>
      <c r="C86" s="184">
        <f>B86</f>
        <v>0</v>
      </c>
      <c r="D86" s="184">
        <f>B86</f>
        <v>0</v>
      </c>
      <c r="E86" s="184"/>
      <c r="F86" s="332"/>
    </row>
    <row r="87" spans="1:6" ht="15.75" customHeight="1">
      <c r="A87" s="360" t="s">
        <v>477</v>
      </c>
      <c r="B87" s="208">
        <f>Insumos!G137</f>
        <v>0</v>
      </c>
      <c r="C87" s="184">
        <f>Insumos!G137</f>
        <v>0</v>
      </c>
      <c r="D87" s="184">
        <f>Insumos!F137</f>
        <v>0</v>
      </c>
      <c r="E87" s="184"/>
      <c r="F87" s="332"/>
    </row>
    <row r="88" spans="1:6" ht="15.75" customHeight="1">
      <c r="A88" s="360" t="s">
        <v>534</v>
      </c>
      <c r="B88" s="186">
        <v>0.12</v>
      </c>
      <c r="C88" s="184"/>
      <c r="D88" s="184"/>
      <c r="E88" s="184">
        <f>B88*(E119+E120+E121+E122+E84)</f>
        <v>0</v>
      </c>
      <c r="F88" s="332"/>
    </row>
    <row r="89" spans="1:6" ht="15.75" customHeight="1">
      <c r="A89" s="209" t="s">
        <v>584</v>
      </c>
      <c r="B89" s="208"/>
      <c r="C89" s="184"/>
      <c r="D89" s="184"/>
      <c r="E89" s="184"/>
      <c r="F89" s="332">
        <f>Insumos!F147</f>
        <v>0</v>
      </c>
    </row>
    <row r="90" spans="1:6" ht="15.75" customHeight="1">
      <c r="A90" s="360" t="s">
        <v>479</v>
      </c>
      <c r="B90" s="208"/>
      <c r="C90" s="184"/>
      <c r="D90" s="184"/>
      <c r="E90" s="184"/>
      <c r="F90" s="332"/>
    </row>
    <row r="91" spans="1:6" ht="15.75" customHeight="1">
      <c r="A91" s="406" t="s">
        <v>428</v>
      </c>
      <c r="B91" s="407"/>
      <c r="C91" s="408">
        <f>SUM(C84:C90)</f>
        <v>0</v>
      </c>
      <c r="D91" s="408">
        <f>SUM(D84:D90)</f>
        <v>0</v>
      </c>
      <c r="E91" s="408">
        <f>SUM(E84:E90)</f>
        <v>0</v>
      </c>
      <c r="F91" s="409">
        <f>SUM(F84:F90)</f>
        <v>0</v>
      </c>
    </row>
    <row r="92" spans="1:6" ht="15.75" customHeight="1">
      <c r="A92" s="410"/>
      <c r="B92" s="404"/>
      <c r="C92" s="405"/>
      <c r="D92" s="405"/>
      <c r="E92" s="405"/>
      <c r="F92" s="411"/>
    </row>
    <row r="93" spans="1:6" ht="15.75" customHeight="1">
      <c r="A93" s="904" t="s">
        <v>480</v>
      </c>
      <c r="B93" s="905"/>
      <c r="C93" s="905"/>
      <c r="D93" s="905"/>
      <c r="E93" s="905"/>
      <c r="F93" s="906"/>
    </row>
    <row r="94" spans="1:6" ht="15.75" customHeight="1">
      <c r="A94" s="329" t="s">
        <v>481</v>
      </c>
      <c r="B94" s="182" t="s">
        <v>420</v>
      </c>
      <c r="C94" s="182" t="s">
        <v>421</v>
      </c>
      <c r="D94" s="182" t="s">
        <v>421</v>
      </c>
      <c r="E94" s="182" t="s">
        <v>421</v>
      </c>
      <c r="F94" s="350" t="s">
        <v>421</v>
      </c>
    </row>
    <row r="95" spans="1:6" ht="15.75" customHeight="1">
      <c r="A95" s="331" t="s">
        <v>102</v>
      </c>
      <c r="B95" s="186">
        <f>MC!C65</f>
        <v>0</v>
      </c>
      <c r="C95" s="194">
        <f>($C$19+$C$49+$C$60+$C$80+$C$91)*$B$95</f>
        <v>0</v>
      </c>
      <c r="D95" s="194">
        <f>($D$19+$D$49+$D$60+$D$80+$D$91)*$B$95</f>
        <v>0</v>
      </c>
      <c r="E95" s="194">
        <f>($E$19+$E$49+$E$60+$E$80+$E$91)*$B$95</f>
        <v>0</v>
      </c>
      <c r="F95" s="349">
        <f>($F$19+$F$49+$F$60+$F$80+$F$91)*$B$95</f>
        <v>0</v>
      </c>
    </row>
    <row r="96" spans="1:6" ht="15.75" customHeight="1">
      <c r="A96" s="331" t="s">
        <v>103</v>
      </c>
      <c r="B96" s="186">
        <f>MC!C66</f>
        <v>0</v>
      </c>
      <c r="C96" s="194">
        <f>($C$19+$C$49+$C$60+$C$80+$C$91+C95)*$B$96</f>
        <v>0</v>
      </c>
      <c r="D96" s="194">
        <f>($D$19+$D$49+$D$60+$D$80+$D$91+$D$95)*$B$96</f>
        <v>0</v>
      </c>
      <c r="E96" s="194">
        <f>($E$19+$E$49+$E$60+$E$80+$E$91+$E$95)*$B$96</f>
        <v>0</v>
      </c>
      <c r="F96" s="349">
        <f>($F$19+$F$49+$F$60+$F$80+$F$91+$F$95)*$B$96</f>
        <v>0</v>
      </c>
    </row>
    <row r="97" spans="1:6" ht="15.75" customHeight="1">
      <c r="A97" s="361" t="s">
        <v>482</v>
      </c>
      <c r="B97" s="211">
        <f>B98+B99</f>
        <v>0.1125</v>
      </c>
      <c r="C97" s="212">
        <f>((C19+C49+C60+C80+C91+C95+C96)/(1-($B$97)))*$B$97</f>
        <v>0</v>
      </c>
      <c r="D97" s="212">
        <f>((D19+D49+D60+D80+D91+D95+D96)/(1-($B$97)))*$B$97</f>
        <v>0</v>
      </c>
      <c r="E97" s="212">
        <f>((E19+E49+E60+E80+E91+E95+E96)/(1-($B$97)))*$B$97</f>
        <v>0</v>
      </c>
      <c r="F97" s="362">
        <f>((F19+F49+F60+F80+F91+F95+F96)/(1-($B$97)))*$B$97</f>
        <v>0</v>
      </c>
    </row>
    <row r="98" spans="1:6" ht="15.75" customHeight="1">
      <c r="A98" s="331" t="s">
        <v>483</v>
      </c>
      <c r="B98" s="186">
        <f>0.0165+0.076</f>
        <v>9.2499999999999999E-2</v>
      </c>
      <c r="C98" s="213">
        <f>((C$19+C$49+C$60+C$80+C$91+C$95+C$96)/(1-($B$97)))*$B$98</f>
        <v>0</v>
      </c>
      <c r="D98" s="213">
        <f>((D$19+D$49+D$60+D$80+D$91+D$95+D$96)/(1-($B$97)))*$B$98</f>
        <v>0</v>
      </c>
      <c r="E98" s="213">
        <f>((E$19+E$49+E$60+E$80+E$91+E$95+E$96)/(1-($B$97)))*$B$98</f>
        <v>0</v>
      </c>
      <c r="F98" s="363">
        <f>((F$19+F$49+F$60+F$80+F$91+F$95+F$96)/(1-($B$97)))*$B$98</f>
        <v>0</v>
      </c>
    </row>
    <row r="99" spans="1:6" ht="15.75" customHeight="1">
      <c r="A99" s="331" t="s">
        <v>484</v>
      </c>
      <c r="B99" s="186">
        <v>0.02</v>
      </c>
      <c r="C99" s="214">
        <f>((C$19+C$49+C$60+C$80+C$91+C$95+C$96)/(1-($B$97)))*$B$99</f>
        <v>0</v>
      </c>
      <c r="D99" s="214">
        <f>((D$19+D$49+D$60+D$80+D$91+D$95+D$96)/(1-($B$97)))*$B$99</f>
        <v>0</v>
      </c>
      <c r="E99" s="214">
        <f>((E$19+E$49+E$60+E$80+E$91+E$95+E$96)/(1-($B$97)))*$B$99</f>
        <v>0</v>
      </c>
      <c r="F99" s="364">
        <f>((F$19+F$49+F$60+F$80+F$91+F$95+F$96)/(1-($B$97)))*$B$99</f>
        <v>0</v>
      </c>
    </row>
    <row r="100" spans="1:6" ht="15.75" customHeight="1">
      <c r="A100" s="361" t="s">
        <v>536</v>
      </c>
      <c r="B100" s="211">
        <f>B101+B102</f>
        <v>0.1225</v>
      </c>
      <c r="C100" s="212">
        <f>((C19+C49+C60+C80+C91+C95+C96)/(1-($B$100)))*$B$100</f>
        <v>0</v>
      </c>
      <c r="D100" s="212">
        <f>((D19+D49+D60+D80+D91+D95+D96)/(1-($B$100)))*$B$100</f>
        <v>0</v>
      </c>
      <c r="E100" s="212">
        <f>((E19+E49+E60+E80+E91+E95+E96)/(1-($B$100)))*$B$100</f>
        <v>0</v>
      </c>
      <c r="F100" s="362">
        <f>((F19+F49+F60+F80+F91+F95+F96)/(1-($B$100)))*$B$100</f>
        <v>0</v>
      </c>
    </row>
    <row r="101" spans="1:6" ht="15.75" customHeight="1">
      <c r="A101" s="331" t="s">
        <v>483</v>
      </c>
      <c r="B101" s="186">
        <f>0.0165+0.076</f>
        <v>9.2499999999999999E-2</v>
      </c>
      <c r="C101" s="213">
        <f>((C19+C49+C60+C80+C91+C95+C96)/(1-($B$100)))*$B$101</f>
        <v>0</v>
      </c>
      <c r="D101" s="213">
        <f>((D19+D49+D60+D80+D91+D95+D96)/(1-($B$100)))*$B$101</f>
        <v>0</v>
      </c>
      <c r="E101" s="213">
        <f>((E19+E49+E60+E80+E91+E95+E96)/(1-($B$100)))*$B$101</f>
        <v>0</v>
      </c>
      <c r="F101" s="363">
        <f>((F19+F49+F60+F80+F91+F95+F96)/(1-($B$100)))*$B$101</f>
        <v>0</v>
      </c>
    </row>
    <row r="102" spans="1:6" ht="15.75" customHeight="1">
      <c r="A102" s="331" t="s">
        <v>484</v>
      </c>
      <c r="B102" s="186">
        <v>0.03</v>
      </c>
      <c r="C102" s="214">
        <f>((C19+C49+C60+C80+C91+C95+C96)/(1-($B$100)))*$B$102</f>
        <v>0</v>
      </c>
      <c r="D102" s="214">
        <f>((D19+D49+D60+D80+D91+D95+D96)/(1-($B$100)))*$B$102</f>
        <v>0</v>
      </c>
      <c r="E102" s="214">
        <f>((E19+E49+E60+E80+E91+E95+E96)/(1-($B$100)))*$B$102</f>
        <v>0</v>
      </c>
      <c r="F102" s="364">
        <f>((F19+F49+F60+F80+F91+F95+F96)/(1-($B$100)))*$B$102</f>
        <v>0</v>
      </c>
    </row>
    <row r="103" spans="1:6" ht="15.75" customHeight="1">
      <c r="A103" s="361" t="s">
        <v>537</v>
      </c>
      <c r="B103" s="211">
        <f>B104+B105</f>
        <v>0.13250000000000001</v>
      </c>
      <c r="C103" s="212">
        <f>((C19+C49+C60+C80+C91+C95+C96)/(1-($B$103)))*$B$103</f>
        <v>0</v>
      </c>
      <c r="D103" s="212">
        <f>((D19+D49+D60+D80+D91+D95+D96)/(1-($B$103)))*$B$103</f>
        <v>0</v>
      </c>
      <c r="E103" s="212">
        <f>((E19+E49+E60+E80+E91+E95+E96)/(1-($B$103)))*$B$103</f>
        <v>0</v>
      </c>
      <c r="F103" s="362">
        <f>((F19+F49+F60+F80+F91+F95+F96)/(1-($B$103)))*$B$103</f>
        <v>0</v>
      </c>
    </row>
    <row r="104" spans="1:6" ht="15.75" customHeight="1">
      <c r="A104" s="331" t="s">
        <v>483</v>
      </c>
      <c r="B104" s="186">
        <f>0.0165+0.076</f>
        <v>9.2499999999999999E-2</v>
      </c>
      <c r="C104" s="213">
        <f>((C19+C49+C60+C80+C91+C95+C96)/(1-($B$103)))*$B$104</f>
        <v>0</v>
      </c>
      <c r="D104" s="213">
        <f>((D19+D49+D60+D80+D91+D95+D96)/(1-($B$103)))*$B$104</f>
        <v>0</v>
      </c>
      <c r="E104" s="213">
        <f>((E19+E49+E60+E80+E91+E95+E96)/(1-($B$103)))*$B$104</f>
        <v>0</v>
      </c>
      <c r="F104" s="363">
        <f>((F19+F49+F60+F80+F91+F95+F96)/(1-($B$103)))*$B$104</f>
        <v>0</v>
      </c>
    </row>
    <row r="105" spans="1:6" ht="15.75" customHeight="1">
      <c r="A105" s="331" t="s">
        <v>484</v>
      </c>
      <c r="B105" s="186">
        <v>0.04</v>
      </c>
      <c r="C105" s="214">
        <f>((C19+C49+C60+C80+C91+C95+C96)/(1-($B$103)))*$B$105</f>
        <v>0</v>
      </c>
      <c r="D105" s="214">
        <f>((D19+D49+D60+D80+D91+D95+D96)/(1-($B$103)))*$B$105</f>
        <v>0</v>
      </c>
      <c r="E105" s="214">
        <f>((E19+E49+E60+E80+E91+E95+E96)/(1-($B$103)))*$B$105</f>
        <v>0</v>
      </c>
      <c r="F105" s="364">
        <f>((F19+F49+F60+F80+F91+F95+F96)/(1-($B$103)))*$B$105</f>
        <v>0</v>
      </c>
    </row>
    <row r="106" spans="1:6" ht="15.75" customHeight="1">
      <c r="A106" s="361" t="s">
        <v>538</v>
      </c>
      <c r="B106" s="211">
        <f>B107+B108</f>
        <v>0.14250000000000002</v>
      </c>
      <c r="C106" s="212">
        <f>((C19+C49+C60+C80+C91+C95+C96)/(1-($B$106)))*$B$106</f>
        <v>0</v>
      </c>
      <c r="D106" s="212">
        <f>((D19+D49+D60+D80+D91+D95+D96)/(1-($B$106)))*$B$106</f>
        <v>0</v>
      </c>
      <c r="E106" s="212">
        <f>((E19+E49+E60+E80+E91+E95+E96)/(1-($B$106)))*$B$106</f>
        <v>0</v>
      </c>
      <c r="F106" s="362">
        <f>((F19+F49+F60+F80+F91+F95+F96)/(1-($B$106)))*$B$106</f>
        <v>0</v>
      </c>
    </row>
    <row r="107" spans="1:6" ht="15.75" customHeight="1">
      <c r="A107" s="331" t="s">
        <v>483</v>
      </c>
      <c r="B107" s="186">
        <f>0.0165+0.076</f>
        <v>9.2499999999999999E-2</v>
      </c>
      <c r="C107" s="213">
        <f>((C19+C49+C60+C80+C91+C95+C96)/(1-($B$106)))*$B$107</f>
        <v>0</v>
      </c>
      <c r="D107" s="213">
        <f>((D19+D49+D60+D80+D91+D95+D96)/(1-($B$106)))*$B$107</f>
        <v>0</v>
      </c>
      <c r="E107" s="213">
        <f>((E19+E49+E60+E80+E91+E95+E96)/(1-($B$106)))*$B$107</f>
        <v>0</v>
      </c>
      <c r="F107" s="363">
        <f>((F19+F49+F60+F80+F91+F95+F96)/(1-($B$106)))*$B$107</f>
        <v>0</v>
      </c>
    </row>
    <row r="108" spans="1:6" ht="15.75" customHeight="1">
      <c r="A108" s="331" t="s">
        <v>484</v>
      </c>
      <c r="B108" s="216">
        <v>0.05</v>
      </c>
      <c r="C108" s="214">
        <f>((C19+C49+C60+C80+C91+C95+C96)/(1-($B$106)))*$B$108</f>
        <v>0</v>
      </c>
      <c r="D108" s="214">
        <f>((D19+D49+D60+D80+D91+D95+D96)/(1-($B$106)))*$B$108</f>
        <v>0</v>
      </c>
      <c r="E108" s="214">
        <f>((E19+E49+E60+E80+E91+E95+E96)/(1-($B$106)))*$B$108</f>
        <v>0</v>
      </c>
      <c r="F108" s="364">
        <f>((F19+F49+F60+F80+F91+F95+F96)/(1-($B$106)))*$B$108</f>
        <v>0</v>
      </c>
    </row>
    <row r="109" spans="1:6" ht="15.75" customHeight="1">
      <c r="A109" s="945" t="s">
        <v>485</v>
      </c>
      <c r="B109" s="217">
        <f>B99</f>
        <v>0.02</v>
      </c>
      <c r="C109" s="218">
        <f>C95+C96+C97</f>
        <v>0</v>
      </c>
      <c r="D109" s="218">
        <f>D95+D96+D97</f>
        <v>0</v>
      </c>
      <c r="E109" s="218">
        <f>E95+E96+E97</f>
        <v>0</v>
      </c>
      <c r="F109" s="365">
        <f>F95+F96+F97</f>
        <v>0</v>
      </c>
    </row>
    <row r="110" spans="1:6" ht="15.75" customHeight="1">
      <c r="A110" s="945"/>
      <c r="B110" s="219">
        <f>B102</f>
        <v>0.03</v>
      </c>
      <c r="C110" s="220">
        <f>C95+C96+C100</f>
        <v>0</v>
      </c>
      <c r="D110" s="220">
        <f>D95+D96+D100</f>
        <v>0</v>
      </c>
      <c r="E110" s="220">
        <f>E95+E96+E100</f>
        <v>0</v>
      </c>
      <c r="F110" s="366">
        <f>F95+F96+F100</f>
        <v>0</v>
      </c>
    </row>
    <row r="111" spans="1:6" ht="15.75" customHeight="1">
      <c r="A111" s="945"/>
      <c r="B111" s="219">
        <f>B105</f>
        <v>0.04</v>
      </c>
      <c r="C111" s="220">
        <f>C95+C96+C103</f>
        <v>0</v>
      </c>
      <c r="D111" s="220">
        <f>D95+D96+D103</f>
        <v>0</v>
      </c>
      <c r="E111" s="220">
        <f>E95+E96+E103</f>
        <v>0</v>
      </c>
      <c r="F111" s="366">
        <f>F95+F96+F103</f>
        <v>0</v>
      </c>
    </row>
    <row r="112" spans="1:6" ht="15.75" customHeight="1">
      <c r="A112" s="945"/>
      <c r="B112" s="221">
        <f>B108</f>
        <v>0.05</v>
      </c>
      <c r="C112" s="222">
        <f>C95+C96+C106</f>
        <v>0</v>
      </c>
      <c r="D112" s="222">
        <f>D95+D96+D106</f>
        <v>0</v>
      </c>
      <c r="E112" s="222">
        <f>E95+E96+E106</f>
        <v>0</v>
      </c>
      <c r="F112" s="367">
        <f>F95+F96+F106</f>
        <v>0</v>
      </c>
    </row>
    <row r="113" spans="1:6" ht="15.75" customHeight="1">
      <c r="A113" s="331" t="s">
        <v>486</v>
      </c>
      <c r="B113" s="223"/>
      <c r="C113" s="224"/>
      <c r="D113" s="224"/>
      <c r="E113" s="224"/>
      <c r="F113" s="368"/>
    </row>
    <row r="114" spans="1:6" ht="15.75" customHeight="1">
      <c r="A114" s="369"/>
      <c r="B114" s="225"/>
      <c r="C114" s="226"/>
      <c r="D114" s="226"/>
      <c r="E114" s="226"/>
      <c r="F114" s="370"/>
    </row>
    <row r="115" spans="1:6" ht="15.75" customHeight="1">
      <c r="A115" s="948"/>
      <c r="B115" s="949"/>
      <c r="C115" s="949"/>
      <c r="D115" s="949"/>
      <c r="E115" s="949"/>
      <c r="F115" s="950"/>
    </row>
    <row r="116" spans="1:6" ht="15.75" customHeight="1">
      <c r="A116" s="912"/>
      <c r="B116" s="913"/>
      <c r="C116" s="913"/>
      <c r="D116" s="913"/>
      <c r="E116" s="913"/>
      <c r="F116" s="951"/>
    </row>
    <row r="117" spans="1:6" ht="54.75" customHeight="1">
      <c r="A117" s="946" t="s">
        <v>487</v>
      </c>
      <c r="B117" s="947"/>
      <c r="C117" s="227" t="str">
        <f>C10</f>
        <v xml:space="preserve">Servente 44h </v>
      </c>
      <c r="D117" s="227" t="str">
        <f>D10</f>
        <v>Servente 30h</v>
      </c>
      <c r="E117" s="227" t="str">
        <f>E10</f>
        <v>Servente 44h limpeza de esquadrias com risco</v>
      </c>
      <c r="F117" s="371" t="str">
        <f>F10</f>
        <v>Encarregado limpeza 44h</v>
      </c>
    </row>
    <row r="118" spans="1:6" ht="15.75" customHeight="1">
      <c r="A118" s="916" t="s">
        <v>488</v>
      </c>
      <c r="B118" s="917"/>
      <c r="C118" s="228" t="s">
        <v>421</v>
      </c>
      <c r="D118" s="228" t="s">
        <v>421</v>
      </c>
      <c r="E118" s="228" t="s">
        <v>421</v>
      </c>
      <c r="F118" s="372" t="s">
        <v>421</v>
      </c>
    </row>
    <row r="119" spans="1:6">
      <c r="A119" s="900" t="s">
        <v>489</v>
      </c>
      <c r="B119" s="901"/>
      <c r="C119" s="229">
        <f>C19</f>
        <v>0</v>
      </c>
      <c r="D119" s="229">
        <f>D19</f>
        <v>0</v>
      </c>
      <c r="E119" s="229">
        <f>E19</f>
        <v>0</v>
      </c>
      <c r="F119" s="373">
        <f>F19</f>
        <v>0</v>
      </c>
    </row>
    <row r="120" spans="1:6">
      <c r="A120" s="896" t="s">
        <v>490</v>
      </c>
      <c r="B120" s="897"/>
      <c r="C120" s="230">
        <f>C49</f>
        <v>0</v>
      </c>
      <c r="D120" s="230">
        <f>D49</f>
        <v>0</v>
      </c>
      <c r="E120" s="230">
        <f>E49</f>
        <v>0</v>
      </c>
      <c r="F120" s="374">
        <f>F49</f>
        <v>0</v>
      </c>
    </row>
    <row r="121" spans="1:6">
      <c r="A121" s="896" t="s">
        <v>491</v>
      </c>
      <c r="B121" s="897"/>
      <c r="C121" s="230">
        <f>C60</f>
        <v>0</v>
      </c>
      <c r="D121" s="230">
        <f>D60</f>
        <v>0</v>
      </c>
      <c r="E121" s="230">
        <f>E60</f>
        <v>0</v>
      </c>
      <c r="F121" s="374">
        <f>F60</f>
        <v>0</v>
      </c>
    </row>
    <row r="122" spans="1:6">
      <c r="A122" s="896" t="s">
        <v>492</v>
      </c>
      <c r="B122" s="897"/>
      <c r="C122" s="230">
        <f>C80</f>
        <v>0</v>
      </c>
      <c r="D122" s="230">
        <f>D80</f>
        <v>0</v>
      </c>
      <c r="E122" s="230">
        <f>E80</f>
        <v>0</v>
      </c>
      <c r="F122" s="374">
        <f>F80</f>
        <v>0</v>
      </c>
    </row>
    <row r="123" spans="1:6" ht="15.75" customHeight="1">
      <c r="A123" s="896" t="s">
        <v>493</v>
      </c>
      <c r="B123" s="897"/>
      <c r="C123" s="230">
        <f>C91</f>
        <v>0</v>
      </c>
      <c r="D123" s="230">
        <f>D91</f>
        <v>0</v>
      </c>
      <c r="E123" s="230">
        <f>E91</f>
        <v>0</v>
      </c>
      <c r="F123" s="374">
        <f>F91</f>
        <v>0</v>
      </c>
    </row>
    <row r="124" spans="1:6" ht="15.75" customHeight="1">
      <c r="A124" s="898" t="s">
        <v>494</v>
      </c>
      <c r="B124" s="899"/>
      <c r="C124" s="231">
        <f>SUM(C119:C123)</f>
        <v>0</v>
      </c>
      <c r="D124" s="231">
        <f>SUM(D119:D123)</f>
        <v>0</v>
      </c>
      <c r="E124" s="231">
        <f>SUM(E119:E123)</f>
        <v>0</v>
      </c>
      <c r="F124" s="375">
        <f>SUM(F119:F123)</f>
        <v>0</v>
      </c>
    </row>
    <row r="125" spans="1:6" ht="15.75" customHeight="1">
      <c r="A125" s="894" t="s">
        <v>540</v>
      </c>
      <c r="B125" s="895"/>
      <c r="C125" s="232">
        <f t="shared" ref="C125:F128" si="8">C109</f>
        <v>0</v>
      </c>
      <c r="D125" s="232">
        <f t="shared" si="8"/>
        <v>0</v>
      </c>
      <c r="E125" s="232">
        <f t="shared" si="8"/>
        <v>0</v>
      </c>
      <c r="F125" s="376">
        <f t="shared" si="8"/>
        <v>0</v>
      </c>
    </row>
    <row r="126" spans="1:6" ht="15.75" customHeight="1">
      <c r="A126" s="896" t="s">
        <v>541</v>
      </c>
      <c r="B126" s="897"/>
      <c r="C126" s="233">
        <f t="shared" si="8"/>
        <v>0</v>
      </c>
      <c r="D126" s="233">
        <f t="shared" si="8"/>
        <v>0</v>
      </c>
      <c r="E126" s="233">
        <f t="shared" si="8"/>
        <v>0</v>
      </c>
      <c r="F126" s="377">
        <f t="shared" si="8"/>
        <v>0</v>
      </c>
    </row>
    <row r="127" spans="1:6" ht="15.75" customHeight="1">
      <c r="A127" s="896" t="s">
        <v>542</v>
      </c>
      <c r="B127" s="897"/>
      <c r="C127" s="233">
        <f t="shared" si="8"/>
        <v>0</v>
      </c>
      <c r="D127" s="233">
        <f t="shared" si="8"/>
        <v>0</v>
      </c>
      <c r="E127" s="233">
        <f t="shared" si="8"/>
        <v>0</v>
      </c>
      <c r="F127" s="377">
        <f t="shared" si="8"/>
        <v>0</v>
      </c>
    </row>
    <row r="128" spans="1:6" ht="15.75" customHeight="1">
      <c r="A128" s="894" t="s">
        <v>543</v>
      </c>
      <c r="B128" s="895"/>
      <c r="C128" s="233">
        <f t="shared" si="8"/>
        <v>0</v>
      </c>
      <c r="D128" s="233">
        <f t="shared" si="8"/>
        <v>0</v>
      </c>
      <c r="E128" s="233">
        <f t="shared" si="8"/>
        <v>0</v>
      </c>
      <c r="F128" s="377">
        <f t="shared" si="8"/>
        <v>0</v>
      </c>
    </row>
    <row r="129" spans="1:10" ht="15.75" customHeight="1">
      <c r="A129" s="378" t="s">
        <v>544</v>
      </c>
      <c r="B129" s="234"/>
      <c r="C129" s="235">
        <f>C124+C125</f>
        <v>0</v>
      </c>
      <c r="D129" s="235">
        <f>D124+D125</f>
        <v>0</v>
      </c>
      <c r="E129" s="235">
        <f>E124+E125</f>
        <v>0</v>
      </c>
      <c r="F129" s="379">
        <f>F124+F125</f>
        <v>0</v>
      </c>
    </row>
    <row r="130" spans="1:10" ht="15.75" customHeight="1">
      <c r="A130" s="380" t="s">
        <v>545</v>
      </c>
      <c r="B130" s="236"/>
      <c r="C130" s="237">
        <f>C124+C126</f>
        <v>0</v>
      </c>
      <c r="D130" s="237">
        <f>D124+D126</f>
        <v>0</v>
      </c>
      <c r="E130" s="237">
        <f>E124+E126</f>
        <v>0</v>
      </c>
      <c r="F130" s="381">
        <f>F124+F126</f>
        <v>0</v>
      </c>
    </row>
    <row r="131" spans="1:10" ht="15.75" customHeight="1">
      <c r="A131" s="380" t="s">
        <v>546</v>
      </c>
      <c r="B131" s="236"/>
      <c r="C131" s="237">
        <f>C124+C127</f>
        <v>0</v>
      </c>
      <c r="D131" s="237">
        <f>D124+D127</f>
        <v>0</v>
      </c>
      <c r="E131" s="237">
        <f>E124+E127</f>
        <v>0</v>
      </c>
      <c r="F131" s="381">
        <f>F124+F127</f>
        <v>0</v>
      </c>
    </row>
    <row r="132" spans="1:10" ht="15.75" customHeight="1">
      <c r="A132" s="380" t="s">
        <v>547</v>
      </c>
      <c r="B132" s="236"/>
      <c r="C132" s="237">
        <f>C124+C128</f>
        <v>0</v>
      </c>
      <c r="D132" s="237">
        <f>D124+D128</f>
        <v>0</v>
      </c>
      <c r="E132" s="237">
        <f>E124+E128</f>
        <v>0</v>
      </c>
      <c r="F132" s="381">
        <f>F124+F128</f>
        <v>0</v>
      </c>
    </row>
    <row r="133" spans="1:10" ht="15.75" customHeight="1">
      <c r="A133" s="382" t="s">
        <v>548</v>
      </c>
      <c r="B133" s="238"/>
      <c r="C133" s="239">
        <f>C129/220</f>
        <v>0</v>
      </c>
      <c r="D133" s="239"/>
      <c r="E133" s="239"/>
      <c r="F133" s="383"/>
    </row>
    <row r="134" spans="1:10" ht="15.75" customHeight="1">
      <c r="A134" s="384" t="s">
        <v>549</v>
      </c>
      <c r="B134" s="240"/>
      <c r="C134" s="241">
        <f>C130/220</f>
        <v>0</v>
      </c>
      <c r="D134" s="241"/>
      <c r="E134" s="241"/>
      <c r="F134" s="385"/>
    </row>
    <row r="135" spans="1:10" ht="15.75" customHeight="1">
      <c r="A135" s="384" t="s">
        <v>550</v>
      </c>
      <c r="B135" s="240"/>
      <c r="C135" s="241">
        <f>C131/220</f>
        <v>0</v>
      </c>
      <c r="D135" s="241"/>
      <c r="E135" s="241"/>
      <c r="F135" s="385"/>
    </row>
    <row r="136" spans="1:10" ht="15.75" customHeight="1">
      <c r="A136" s="386" t="s">
        <v>551</v>
      </c>
      <c r="B136" s="387"/>
      <c r="C136" s="388">
        <f>C132/220</f>
        <v>0</v>
      </c>
      <c r="D136" s="388"/>
      <c r="E136" s="388"/>
      <c r="F136" s="389"/>
    </row>
    <row r="137" spans="1:10">
      <c r="A137" s="242"/>
    </row>
    <row r="138" spans="1:10" ht="14.25" customHeight="1">
      <c r="A138" s="994" t="s">
        <v>552</v>
      </c>
      <c r="B138" s="994"/>
      <c r="C138" s="994" t="s">
        <v>553</v>
      </c>
      <c r="D138" s="994"/>
      <c r="E138" s="994" t="s">
        <v>554</v>
      </c>
      <c r="F138" s="994"/>
      <c r="G138" s="994" t="s">
        <v>555</v>
      </c>
      <c r="H138" s="994"/>
      <c r="I138" s="994" t="s">
        <v>556</v>
      </c>
      <c r="J138" s="994"/>
    </row>
    <row r="139" spans="1:10" ht="38.25">
      <c r="A139" s="243" t="s">
        <v>557</v>
      </c>
      <c r="B139" s="244" t="s">
        <v>558</v>
      </c>
      <c r="C139" s="244" t="s">
        <v>559</v>
      </c>
      <c r="D139" s="244" t="s">
        <v>560</v>
      </c>
      <c r="E139" s="244" t="s">
        <v>559</v>
      </c>
      <c r="F139" s="244" t="s">
        <v>560</v>
      </c>
      <c r="G139" s="244" t="s">
        <v>559</v>
      </c>
      <c r="H139" s="244" t="s">
        <v>560</v>
      </c>
      <c r="I139" s="244" t="s">
        <v>559</v>
      </c>
      <c r="J139" s="244" t="s">
        <v>560</v>
      </c>
    </row>
    <row r="140" spans="1:10">
      <c r="A140" s="245" t="s">
        <v>561</v>
      </c>
      <c r="B140" s="246">
        <f>1/'Prod. GEXCRI'!C19</f>
        <v>1.25E-3</v>
      </c>
      <c r="C140" s="247">
        <f>C129</f>
        <v>0</v>
      </c>
      <c r="D140" s="247">
        <f>B140*C140</f>
        <v>0</v>
      </c>
      <c r="E140" s="247">
        <f>C130</f>
        <v>0</v>
      </c>
      <c r="F140" s="247">
        <f>B140*E140</f>
        <v>0</v>
      </c>
      <c r="G140" s="247">
        <f>C131</f>
        <v>0</v>
      </c>
      <c r="H140" s="247">
        <f>B140*G140</f>
        <v>0</v>
      </c>
      <c r="I140" s="247">
        <f>C132</f>
        <v>0</v>
      </c>
      <c r="J140" s="247">
        <f>B140*I140</f>
        <v>0</v>
      </c>
    </row>
    <row r="141" spans="1:10">
      <c r="A141" s="245" t="s">
        <v>562</v>
      </c>
      <c r="B141" s="246">
        <f>B140/'Prod. GEXCRI'!O19</f>
        <v>6.5789473684210525E-5</v>
      </c>
      <c r="C141" s="247">
        <f>F129</f>
        <v>0</v>
      </c>
      <c r="D141" s="247">
        <f>$B$141*C141</f>
        <v>0</v>
      </c>
      <c r="E141" s="247">
        <f>F130</f>
        <v>0</v>
      </c>
      <c r="F141" s="247">
        <f t="shared" ref="F141:J141" si="9">$B$141*E141</f>
        <v>0</v>
      </c>
      <c r="G141" s="247">
        <f>F131</f>
        <v>0</v>
      </c>
      <c r="H141" s="247">
        <f t="shared" si="9"/>
        <v>0</v>
      </c>
      <c r="I141" s="247">
        <f>F132</f>
        <v>0</v>
      </c>
      <c r="J141" s="247">
        <f t="shared" si="9"/>
        <v>0</v>
      </c>
    </row>
    <row r="142" spans="1:10">
      <c r="A142" s="248" t="s">
        <v>585</v>
      </c>
      <c r="B142" s="249"/>
      <c r="C142" s="250"/>
      <c r="D142" s="250">
        <f>SUM(D140:D141)</f>
        <v>0</v>
      </c>
      <c r="E142" s="250"/>
      <c r="F142" s="250">
        <f t="shared" ref="F142:J142" si="10">SUM(F140:F141)</f>
        <v>0</v>
      </c>
      <c r="G142" s="250"/>
      <c r="H142" s="250">
        <f t="shared" si="10"/>
        <v>0</v>
      </c>
      <c r="I142" s="250"/>
      <c r="J142" s="250">
        <f t="shared" si="10"/>
        <v>0</v>
      </c>
    </row>
    <row r="143" spans="1:10">
      <c r="A143" s="253"/>
      <c r="B143" s="254"/>
      <c r="C143" s="254"/>
      <c r="D143" s="255"/>
    </row>
    <row r="144" spans="1:10" ht="14.25" customHeight="1">
      <c r="A144" s="953" t="s">
        <v>564</v>
      </c>
      <c r="B144" s="953"/>
      <c r="C144" s="953" t="s">
        <v>553</v>
      </c>
      <c r="D144" s="953"/>
      <c r="E144" s="953" t="s">
        <v>554</v>
      </c>
      <c r="F144" s="953"/>
      <c r="G144" s="953" t="s">
        <v>555</v>
      </c>
      <c r="H144" s="953"/>
      <c r="I144" s="953" t="s">
        <v>556</v>
      </c>
      <c r="J144" s="953"/>
    </row>
    <row r="145" spans="1:10" ht="38.25">
      <c r="A145" s="243" t="s">
        <v>557</v>
      </c>
      <c r="B145" s="244" t="s">
        <v>565</v>
      </c>
      <c r="C145" s="244" t="s">
        <v>559</v>
      </c>
      <c r="D145" s="244" t="s">
        <v>560</v>
      </c>
      <c r="E145" s="244" t="s">
        <v>559</v>
      </c>
      <c r="F145" s="244" t="s">
        <v>560</v>
      </c>
      <c r="G145" s="244" t="s">
        <v>559</v>
      </c>
      <c r="H145" s="244" t="s">
        <v>560</v>
      </c>
      <c r="I145" s="244" t="s">
        <v>559</v>
      </c>
      <c r="J145" s="244" t="s">
        <v>560</v>
      </c>
    </row>
    <row r="146" spans="1:10">
      <c r="A146" s="245" t="s">
        <v>561</v>
      </c>
      <c r="B146" s="256">
        <f>1/'Prod. GEXCRI'!D19</f>
        <v>6.6666666666666664E-4</v>
      </c>
      <c r="C146" s="257">
        <f>C129</f>
        <v>0</v>
      </c>
      <c r="D146" s="247">
        <f>B146*C146</f>
        <v>0</v>
      </c>
      <c r="E146" s="247">
        <f>C130</f>
        <v>0</v>
      </c>
      <c r="F146" s="247">
        <f>B146*E146</f>
        <v>0</v>
      </c>
      <c r="G146" s="247">
        <f>C131</f>
        <v>0</v>
      </c>
      <c r="H146" s="247">
        <f>B146*G146</f>
        <v>0</v>
      </c>
      <c r="I146" s="247">
        <f>C132</f>
        <v>0</v>
      </c>
      <c r="J146" s="247">
        <f>B146*I146</f>
        <v>0</v>
      </c>
    </row>
    <row r="147" spans="1:10">
      <c r="A147" s="245" t="s">
        <v>562</v>
      </c>
      <c r="B147" s="256">
        <f>B146/'Prod. GEXCRI'!O19</f>
        <v>3.5087719298245611E-5</v>
      </c>
      <c r="C147" s="257">
        <f>F129</f>
        <v>0</v>
      </c>
      <c r="D147" s="247">
        <f>$B$147*C147</f>
        <v>0</v>
      </c>
      <c r="E147" s="247">
        <f>F130</f>
        <v>0</v>
      </c>
      <c r="F147" s="247">
        <f t="shared" ref="F147:J147" si="11">$B$147*E147</f>
        <v>0</v>
      </c>
      <c r="G147" s="247">
        <f>F131</f>
        <v>0</v>
      </c>
      <c r="H147" s="247">
        <f t="shared" si="11"/>
        <v>0</v>
      </c>
      <c r="I147" s="247">
        <f>F132</f>
        <v>0</v>
      </c>
      <c r="J147" s="247">
        <f t="shared" si="11"/>
        <v>0</v>
      </c>
    </row>
    <row r="148" spans="1:10">
      <c r="A148" s="248" t="s">
        <v>566</v>
      </c>
      <c r="B148" s="249"/>
      <c r="C148" s="250"/>
      <c r="D148" s="250">
        <f>SUM(D146:D147)</f>
        <v>0</v>
      </c>
      <c r="E148" s="250"/>
      <c r="F148" s="250">
        <f t="shared" ref="F148:J148" si="12">SUM(F146:F147)</f>
        <v>0</v>
      </c>
      <c r="G148" s="250"/>
      <c r="H148" s="250">
        <f t="shared" si="12"/>
        <v>0</v>
      </c>
      <c r="I148" s="250"/>
      <c r="J148" s="250">
        <f t="shared" si="12"/>
        <v>0</v>
      </c>
    </row>
    <row r="149" spans="1:10">
      <c r="A149" s="253"/>
      <c r="B149" s="258"/>
      <c r="C149" s="258"/>
      <c r="D149" s="258"/>
    </row>
    <row r="150" spans="1:10" ht="14.25" customHeight="1">
      <c r="A150" s="953" t="s">
        <v>567</v>
      </c>
      <c r="B150" s="953"/>
      <c r="C150" s="953" t="s">
        <v>553</v>
      </c>
      <c r="D150" s="953"/>
      <c r="E150" s="953" t="s">
        <v>554</v>
      </c>
      <c r="F150" s="953"/>
      <c r="G150" s="953" t="s">
        <v>555</v>
      </c>
      <c r="H150" s="953"/>
      <c r="I150" s="953" t="s">
        <v>556</v>
      </c>
      <c r="J150" s="953"/>
    </row>
    <row r="151" spans="1:10" ht="38.25">
      <c r="A151" s="243" t="s">
        <v>557</v>
      </c>
      <c r="B151" s="244" t="s">
        <v>565</v>
      </c>
      <c r="C151" s="244" t="s">
        <v>559</v>
      </c>
      <c r="D151" s="244" t="s">
        <v>560</v>
      </c>
      <c r="E151" s="244" t="s">
        <v>559</v>
      </c>
      <c r="F151" s="244" t="s">
        <v>560</v>
      </c>
      <c r="G151" s="244" t="s">
        <v>559</v>
      </c>
      <c r="H151" s="244" t="s">
        <v>560</v>
      </c>
      <c r="I151" s="244" t="s">
        <v>559</v>
      </c>
      <c r="J151" s="244" t="s">
        <v>560</v>
      </c>
    </row>
    <row r="152" spans="1:10">
      <c r="A152" s="245" t="s">
        <v>561</v>
      </c>
      <c r="B152" s="256">
        <f>1/'Prod. GEXCRI'!E19</f>
        <v>1E-3</v>
      </c>
      <c r="C152" s="257">
        <f>C129</f>
        <v>0</v>
      </c>
      <c r="D152" s="247">
        <f>B152*C152</f>
        <v>0</v>
      </c>
      <c r="E152" s="247">
        <f>C130</f>
        <v>0</v>
      </c>
      <c r="F152" s="247">
        <f>B152*E152</f>
        <v>0</v>
      </c>
      <c r="G152" s="247">
        <f>C131</f>
        <v>0</v>
      </c>
      <c r="H152" s="247">
        <f>B152*G152</f>
        <v>0</v>
      </c>
      <c r="I152" s="247">
        <f>C132</f>
        <v>0</v>
      </c>
      <c r="J152" s="247">
        <f>B152*I152</f>
        <v>0</v>
      </c>
    </row>
    <row r="153" spans="1:10">
      <c r="A153" s="245" t="s">
        <v>562</v>
      </c>
      <c r="B153" s="256">
        <f>B152/'Prod. GEXCRI'!O19</f>
        <v>5.2631578947368424E-5</v>
      </c>
      <c r="C153" s="257">
        <f>F129</f>
        <v>0</v>
      </c>
      <c r="D153" s="247">
        <f>$B$153*C153</f>
        <v>0</v>
      </c>
      <c r="E153" s="247">
        <f>F130</f>
        <v>0</v>
      </c>
      <c r="F153" s="247">
        <f t="shared" ref="F153:J153" si="13">$B$153*E153</f>
        <v>0</v>
      </c>
      <c r="G153" s="247">
        <f>F131</f>
        <v>0</v>
      </c>
      <c r="H153" s="247">
        <f t="shared" si="13"/>
        <v>0</v>
      </c>
      <c r="I153" s="247">
        <f>F132</f>
        <v>0</v>
      </c>
      <c r="J153" s="247">
        <f t="shared" si="13"/>
        <v>0</v>
      </c>
    </row>
    <row r="154" spans="1:10">
      <c r="A154" s="248" t="s">
        <v>566</v>
      </c>
      <c r="B154" s="249"/>
      <c r="C154" s="250"/>
      <c r="D154" s="250">
        <f>SUM(D152:D153)</f>
        <v>0</v>
      </c>
      <c r="E154" s="250"/>
      <c r="F154" s="250">
        <f t="shared" ref="F154:J154" si="14">SUM(F152:F153)</f>
        <v>0</v>
      </c>
      <c r="G154" s="250"/>
      <c r="H154" s="250">
        <f t="shared" si="14"/>
        <v>0</v>
      </c>
      <c r="I154" s="250"/>
      <c r="J154" s="250">
        <f t="shared" si="14"/>
        <v>0</v>
      </c>
    </row>
    <row r="155" spans="1:10">
      <c r="A155" s="253"/>
      <c r="B155" s="258"/>
      <c r="C155" s="258"/>
      <c r="D155" s="258"/>
    </row>
    <row r="156" spans="1:10" ht="14.25" customHeight="1">
      <c r="A156" s="953" t="s">
        <v>568</v>
      </c>
      <c r="B156" s="953"/>
      <c r="C156" s="953" t="s">
        <v>553</v>
      </c>
      <c r="D156" s="953"/>
      <c r="E156" s="953" t="s">
        <v>554</v>
      </c>
      <c r="F156" s="953"/>
      <c r="G156" s="953" t="s">
        <v>555</v>
      </c>
      <c r="H156" s="953"/>
      <c r="I156" s="953" t="s">
        <v>556</v>
      </c>
      <c r="J156" s="953"/>
    </row>
    <row r="157" spans="1:10" ht="38.25">
      <c r="A157" s="243" t="s">
        <v>557</v>
      </c>
      <c r="B157" s="244" t="s">
        <v>565</v>
      </c>
      <c r="C157" s="244" t="s">
        <v>559</v>
      </c>
      <c r="D157" s="244" t="s">
        <v>560</v>
      </c>
      <c r="E157" s="244" t="s">
        <v>559</v>
      </c>
      <c r="F157" s="244" t="s">
        <v>560</v>
      </c>
      <c r="G157" s="244" t="s">
        <v>559</v>
      </c>
      <c r="H157" s="244" t="s">
        <v>560</v>
      </c>
      <c r="I157" s="244" t="s">
        <v>559</v>
      </c>
      <c r="J157" s="244" t="s">
        <v>560</v>
      </c>
    </row>
    <row r="158" spans="1:10">
      <c r="A158" s="245" t="s">
        <v>561</v>
      </c>
      <c r="B158" s="256">
        <f>1/'Prod. GEXCRI'!F19</f>
        <v>5.0000000000000001E-3</v>
      </c>
      <c r="C158" s="247">
        <f>C129</f>
        <v>0</v>
      </c>
      <c r="D158" s="247">
        <f>B158*C158</f>
        <v>0</v>
      </c>
      <c r="E158" s="247">
        <f>C130</f>
        <v>0</v>
      </c>
      <c r="F158" s="247">
        <f>B158*E158</f>
        <v>0</v>
      </c>
      <c r="G158" s="247">
        <f>C131</f>
        <v>0</v>
      </c>
      <c r="H158" s="247">
        <f>B158*G158</f>
        <v>0</v>
      </c>
      <c r="I158" s="247">
        <f>C132</f>
        <v>0</v>
      </c>
      <c r="J158" s="247">
        <f>B158*I158</f>
        <v>0</v>
      </c>
    </row>
    <row r="159" spans="1:10">
      <c r="A159" s="245" t="s">
        <v>562</v>
      </c>
      <c r="B159" s="256">
        <f>B158/'Prod. GEXCRI'!O19</f>
        <v>2.631578947368421E-4</v>
      </c>
      <c r="C159" s="247">
        <f>F129</f>
        <v>0</v>
      </c>
      <c r="D159" s="247">
        <f>$B$159*C159</f>
        <v>0</v>
      </c>
      <c r="E159" s="247">
        <f>F130</f>
        <v>0</v>
      </c>
      <c r="F159" s="247">
        <f t="shared" ref="F159:J159" si="15">$B$159*E159</f>
        <v>0</v>
      </c>
      <c r="G159" s="247">
        <f>F131</f>
        <v>0</v>
      </c>
      <c r="H159" s="247">
        <f t="shared" si="15"/>
        <v>0</v>
      </c>
      <c r="I159" s="247">
        <f>F132</f>
        <v>0</v>
      </c>
      <c r="J159" s="247">
        <f t="shared" si="15"/>
        <v>0</v>
      </c>
    </row>
    <row r="160" spans="1:10">
      <c r="A160" s="248" t="s">
        <v>566</v>
      </c>
      <c r="B160" s="249"/>
      <c r="C160" s="250"/>
      <c r="D160" s="250">
        <f>SUM(D158:D159)</f>
        <v>0</v>
      </c>
      <c r="E160" s="250"/>
      <c r="F160" s="250">
        <f t="shared" ref="F160:J160" si="16">SUM(F158:F159)</f>
        <v>0</v>
      </c>
      <c r="G160" s="250"/>
      <c r="H160" s="250">
        <f t="shared" si="16"/>
        <v>0</v>
      </c>
      <c r="I160" s="250"/>
      <c r="J160" s="250">
        <f t="shared" si="16"/>
        <v>0</v>
      </c>
    </row>
    <row r="161" spans="1:10">
      <c r="A161" s="253"/>
      <c r="B161" s="259"/>
      <c r="C161" s="259"/>
      <c r="D161" s="259"/>
    </row>
    <row r="162" spans="1:10" ht="14.25" customHeight="1">
      <c r="A162" s="995" t="s">
        <v>569</v>
      </c>
      <c r="B162" s="995"/>
      <c r="C162" s="995" t="s">
        <v>553</v>
      </c>
      <c r="D162" s="995"/>
      <c r="E162" s="995" t="s">
        <v>554</v>
      </c>
      <c r="F162" s="995"/>
      <c r="G162" s="995" t="s">
        <v>555</v>
      </c>
      <c r="H162" s="995"/>
      <c r="I162" s="995" t="s">
        <v>556</v>
      </c>
      <c r="J162" s="995"/>
    </row>
    <row r="163" spans="1:10" ht="38.25">
      <c r="A163" s="243" t="s">
        <v>557</v>
      </c>
      <c r="B163" s="244" t="s">
        <v>565</v>
      </c>
      <c r="C163" s="244" t="s">
        <v>559</v>
      </c>
      <c r="D163" s="244" t="s">
        <v>560</v>
      </c>
      <c r="E163" s="244" t="s">
        <v>559</v>
      </c>
      <c r="F163" s="244" t="s">
        <v>560</v>
      </c>
      <c r="G163" s="244" t="s">
        <v>559</v>
      </c>
      <c r="H163" s="244" t="s">
        <v>560</v>
      </c>
      <c r="I163" s="244" t="s">
        <v>559</v>
      </c>
      <c r="J163" s="244" t="s">
        <v>560</v>
      </c>
    </row>
    <row r="164" spans="1:10">
      <c r="A164" s="245" t="s">
        <v>570</v>
      </c>
      <c r="B164" s="256">
        <f>1/'Prod. GEXCRI'!G19</f>
        <v>3.7037037037037035E-4</v>
      </c>
      <c r="C164" s="247">
        <f>C129</f>
        <v>0</v>
      </c>
      <c r="D164" s="247">
        <f>B164*C164</f>
        <v>0</v>
      </c>
      <c r="E164" s="247">
        <f>C130</f>
        <v>0</v>
      </c>
      <c r="F164" s="247">
        <f>B164*E164</f>
        <v>0</v>
      </c>
      <c r="G164" s="247">
        <f>C131</f>
        <v>0</v>
      </c>
      <c r="H164" s="247">
        <f>B164*G164</f>
        <v>0</v>
      </c>
      <c r="I164" s="247">
        <f>C132</f>
        <v>0</v>
      </c>
      <c r="J164" s="247">
        <f>B164*I164</f>
        <v>0</v>
      </c>
    </row>
    <row r="165" spans="1:10">
      <c r="A165" s="245" t="s">
        <v>562</v>
      </c>
      <c r="B165" s="256">
        <f>B164/'Prod. GEXCRI'!O19</f>
        <v>1.9493177387914227E-5</v>
      </c>
      <c r="C165" s="247">
        <f>F129</f>
        <v>0</v>
      </c>
      <c r="D165" s="247">
        <f>$B$165*C165</f>
        <v>0</v>
      </c>
      <c r="E165" s="247">
        <f>F130</f>
        <v>0</v>
      </c>
      <c r="F165" s="247">
        <f t="shared" ref="F165:J165" si="17">$B$165*E165</f>
        <v>0</v>
      </c>
      <c r="G165" s="247">
        <f>F131</f>
        <v>0</v>
      </c>
      <c r="H165" s="247">
        <f t="shared" si="17"/>
        <v>0</v>
      </c>
      <c r="I165" s="247">
        <f>F132</f>
        <v>0</v>
      </c>
      <c r="J165" s="247">
        <f t="shared" si="17"/>
        <v>0</v>
      </c>
    </row>
    <row r="166" spans="1:10">
      <c r="A166" s="260" t="s">
        <v>571</v>
      </c>
      <c r="B166" s="261"/>
      <c r="C166" s="262"/>
      <c r="D166" s="263">
        <f>SUM(D164:D165)</f>
        <v>0</v>
      </c>
      <c r="E166" s="263"/>
      <c r="F166" s="263">
        <f t="shared" ref="F166:J166" si="18">SUM(F164:F165)</f>
        <v>0</v>
      </c>
      <c r="G166" s="263"/>
      <c r="H166" s="263">
        <f t="shared" si="18"/>
        <v>0</v>
      </c>
      <c r="I166" s="263"/>
      <c r="J166" s="263">
        <f t="shared" si="18"/>
        <v>0</v>
      </c>
    </row>
    <row r="167" spans="1:10">
      <c r="A167" s="245" t="s">
        <v>572</v>
      </c>
      <c r="B167" s="256">
        <f>1/'Prod. GEXCRI'!H19</f>
        <v>1.0000000000000001E-5</v>
      </c>
      <c r="C167" s="247">
        <f>C129</f>
        <v>0</v>
      </c>
      <c r="D167" s="247">
        <f>B167*C167</f>
        <v>0</v>
      </c>
      <c r="E167" s="247">
        <f>C130</f>
        <v>0</v>
      </c>
      <c r="F167" s="247">
        <f>B167*E167</f>
        <v>0</v>
      </c>
      <c r="G167" s="247">
        <f>C131</f>
        <v>0</v>
      </c>
      <c r="H167" s="247">
        <f>B167*G167</f>
        <v>0</v>
      </c>
      <c r="I167" s="247">
        <f>C132</f>
        <v>0</v>
      </c>
      <c r="J167" s="247">
        <f>B167*I167</f>
        <v>0</v>
      </c>
    </row>
    <row r="168" spans="1:10">
      <c r="A168" s="245" t="s">
        <v>562</v>
      </c>
      <c r="B168" s="256">
        <f>B167/'Prod. GEXCRI'!O19</f>
        <v>5.2631578947368426E-7</v>
      </c>
      <c r="C168" s="247">
        <f>F129</f>
        <v>0</v>
      </c>
      <c r="D168" s="247">
        <f>$B$168*C168</f>
        <v>0</v>
      </c>
      <c r="E168" s="247">
        <f>F130</f>
        <v>0</v>
      </c>
      <c r="F168" s="247">
        <f t="shared" ref="F168:J168" si="19">$B$168*E168</f>
        <v>0</v>
      </c>
      <c r="G168" s="247">
        <f>F131</f>
        <v>0</v>
      </c>
      <c r="H168" s="247">
        <f t="shared" si="19"/>
        <v>0</v>
      </c>
      <c r="I168" s="247">
        <f>F132</f>
        <v>0</v>
      </c>
      <c r="J168" s="247">
        <f t="shared" si="19"/>
        <v>0</v>
      </c>
    </row>
    <row r="169" spans="1:10">
      <c r="A169" s="260" t="s">
        <v>573</v>
      </c>
      <c r="B169" s="264"/>
      <c r="C169" s="262"/>
      <c r="D169" s="263">
        <f>SUM(D167:D168)</f>
        <v>0</v>
      </c>
      <c r="E169" s="263"/>
      <c r="F169" s="263">
        <f t="shared" ref="F169:J169" si="20">SUM(F167:F168)</f>
        <v>0</v>
      </c>
      <c r="G169" s="263"/>
      <c r="H169" s="263">
        <f t="shared" si="20"/>
        <v>0</v>
      </c>
      <c r="I169" s="263"/>
      <c r="J169" s="263">
        <f t="shared" si="20"/>
        <v>0</v>
      </c>
    </row>
    <row r="170" spans="1:10">
      <c r="A170" s="245" t="s">
        <v>574</v>
      </c>
      <c r="B170" s="256">
        <f>1/'Prod. GEXCRI'!I19</f>
        <v>1.1111111111111112E-4</v>
      </c>
      <c r="C170" s="247">
        <f>C129</f>
        <v>0</v>
      </c>
      <c r="D170" s="247">
        <f>B170*C170</f>
        <v>0</v>
      </c>
      <c r="E170" s="247">
        <f>C130</f>
        <v>0</v>
      </c>
      <c r="F170" s="247">
        <f>B170*E170</f>
        <v>0</v>
      </c>
      <c r="G170" s="247">
        <f>C131</f>
        <v>0</v>
      </c>
      <c r="H170" s="247">
        <f>B170*G170</f>
        <v>0</v>
      </c>
      <c r="I170" s="247">
        <f>C132</f>
        <v>0</v>
      </c>
      <c r="J170" s="247">
        <f>B170*I170</f>
        <v>0</v>
      </c>
    </row>
    <row r="171" spans="1:10">
      <c r="A171" s="245" t="s">
        <v>562</v>
      </c>
      <c r="B171" s="256">
        <f>B170/'Prod. GEXCRI'!O19</f>
        <v>5.8479532163742694E-6</v>
      </c>
      <c r="C171" s="247">
        <f>F129</f>
        <v>0</v>
      </c>
      <c r="D171" s="247">
        <f>$B$171*C171</f>
        <v>0</v>
      </c>
      <c r="E171" s="247">
        <f>F130</f>
        <v>0</v>
      </c>
      <c r="F171" s="247">
        <f t="shared" ref="F171:J171" si="21">$B$171*E171</f>
        <v>0</v>
      </c>
      <c r="G171" s="247">
        <f>F131</f>
        <v>0</v>
      </c>
      <c r="H171" s="247">
        <f t="shared" si="21"/>
        <v>0</v>
      </c>
      <c r="I171" s="247">
        <f>F132</f>
        <v>0</v>
      </c>
      <c r="J171" s="247">
        <f t="shared" si="21"/>
        <v>0</v>
      </c>
    </row>
    <row r="172" spans="1:10">
      <c r="A172" s="260" t="s">
        <v>575</v>
      </c>
      <c r="B172" s="264"/>
      <c r="C172" s="262"/>
      <c r="D172" s="263">
        <f>SUM(D170:D171)</f>
        <v>0</v>
      </c>
      <c r="E172" s="263"/>
      <c r="F172" s="263">
        <f t="shared" ref="F172:J172" si="22">SUM(F170:F171)</f>
        <v>0</v>
      </c>
      <c r="G172" s="263"/>
      <c r="H172" s="263">
        <f t="shared" si="22"/>
        <v>0</v>
      </c>
      <c r="I172" s="263"/>
      <c r="J172" s="263">
        <f t="shared" si="22"/>
        <v>0</v>
      </c>
    </row>
    <row r="173" spans="1:10">
      <c r="A173" s="253"/>
      <c r="B173" s="258"/>
      <c r="C173" s="258"/>
      <c r="D173" s="258"/>
    </row>
    <row r="174" spans="1:10" ht="14.25" customHeight="1">
      <c r="A174" s="996" t="s">
        <v>576</v>
      </c>
      <c r="B174" s="996"/>
      <c r="C174" s="996" t="s">
        <v>553</v>
      </c>
      <c r="D174" s="996"/>
      <c r="E174" s="996" t="s">
        <v>554</v>
      </c>
      <c r="F174" s="996"/>
      <c r="G174" s="996" t="s">
        <v>555</v>
      </c>
      <c r="H174" s="996"/>
      <c r="I174" s="996" t="s">
        <v>556</v>
      </c>
      <c r="J174" s="996"/>
    </row>
    <row r="175" spans="1:10" ht="38.25">
      <c r="A175" s="243" t="s">
        <v>557</v>
      </c>
      <c r="B175" s="244" t="s">
        <v>565</v>
      </c>
      <c r="C175" s="244" t="s">
        <v>559</v>
      </c>
      <c r="D175" s="244" t="s">
        <v>560</v>
      </c>
      <c r="E175" s="244" t="s">
        <v>559</v>
      </c>
      <c r="F175" s="244" t="s">
        <v>560</v>
      </c>
      <c r="G175" s="244" t="s">
        <v>559</v>
      </c>
      <c r="H175" s="244" t="s">
        <v>560</v>
      </c>
      <c r="I175" s="244" t="s">
        <v>559</v>
      </c>
      <c r="J175" s="244" t="s">
        <v>560</v>
      </c>
    </row>
    <row r="176" spans="1:10">
      <c r="A176" s="265" t="s">
        <v>577</v>
      </c>
      <c r="B176" s="256">
        <f>(1/'Prod. GEXCRI'!J19)*(1/(30/7*44*6))*8</f>
        <v>4.4191919191919199E-5</v>
      </c>
      <c r="C176" s="247">
        <f>E129</f>
        <v>0</v>
      </c>
      <c r="D176" s="247">
        <f>B176*C176</f>
        <v>0</v>
      </c>
      <c r="E176" s="247">
        <f>E130</f>
        <v>0</v>
      </c>
      <c r="F176" s="247">
        <f>B176*E176</f>
        <v>0</v>
      </c>
      <c r="G176" s="247">
        <f>E131</f>
        <v>0</v>
      </c>
      <c r="H176" s="247">
        <f>B176*G176</f>
        <v>0</v>
      </c>
      <c r="I176" s="247">
        <f>E132</f>
        <v>0</v>
      </c>
      <c r="J176" s="247">
        <f>B176*I176</f>
        <v>0</v>
      </c>
    </row>
    <row r="177" spans="1:10">
      <c r="A177" s="588" t="s">
        <v>562</v>
      </c>
      <c r="B177" s="582">
        <f>B176/4</f>
        <v>1.10479797979798E-5</v>
      </c>
      <c r="C177" s="578">
        <f>F129</f>
        <v>0</v>
      </c>
      <c r="D177" s="602">
        <f>B177*C177</f>
        <v>0</v>
      </c>
      <c r="E177" s="578">
        <f>F130</f>
        <v>0</v>
      </c>
      <c r="F177" s="578">
        <f>B177*E177</f>
        <v>0</v>
      </c>
      <c r="G177" s="578">
        <f>F131</f>
        <v>0</v>
      </c>
      <c r="H177" s="578">
        <f>B177*G177</f>
        <v>0</v>
      </c>
      <c r="I177" s="578">
        <f>F132</f>
        <v>0</v>
      </c>
      <c r="J177" s="578">
        <f>B177*I177</f>
        <v>0</v>
      </c>
    </row>
    <row r="178" spans="1:10">
      <c r="A178" s="589" t="s">
        <v>578</v>
      </c>
      <c r="B178" s="590"/>
      <c r="C178" s="600"/>
      <c r="D178" s="592">
        <f>SUM(D176:D177)</f>
        <v>0</v>
      </c>
      <c r="E178" s="601"/>
      <c r="F178" s="592">
        <f>SUM(F176:F177)</f>
        <v>0</v>
      </c>
      <c r="G178" s="591"/>
      <c r="H178" s="592">
        <f>SUM(H176:H177)</f>
        <v>0</v>
      </c>
      <c r="I178" s="591"/>
      <c r="J178" s="592">
        <f>SUM(J176:J177)</f>
        <v>0</v>
      </c>
    </row>
    <row r="179" spans="1:10">
      <c r="A179" s="265" t="s">
        <v>579</v>
      </c>
      <c r="B179" s="256">
        <f>1/'Prod. GEXCRI'!K19*16*(1/188.76)</f>
        <v>2.8254573709119167E-4</v>
      </c>
      <c r="C179" s="247">
        <f>C129</f>
        <v>0</v>
      </c>
      <c r="D179" s="603">
        <f>B179*C179</f>
        <v>0</v>
      </c>
      <c r="E179" s="247">
        <f>C130</f>
        <v>0</v>
      </c>
      <c r="F179" s="247">
        <f>B179*E179</f>
        <v>0</v>
      </c>
      <c r="G179" s="247">
        <f>C131</f>
        <v>0</v>
      </c>
      <c r="H179" s="247">
        <f>B179*G179</f>
        <v>0</v>
      </c>
      <c r="I179" s="247">
        <f>C132</f>
        <v>0</v>
      </c>
      <c r="J179" s="247">
        <f>B179*I179</f>
        <v>0</v>
      </c>
    </row>
    <row r="180" spans="1:10">
      <c r="A180" s="265" t="s">
        <v>562</v>
      </c>
      <c r="B180" s="256">
        <f>1/('Prod. GEXCRI'!O19*'Prod. GEXCRI'!K19)*16*(1/188.76)</f>
        <v>1.4870828267957455E-5</v>
      </c>
      <c r="C180" s="247">
        <f>F129</f>
        <v>0</v>
      </c>
      <c r="D180" s="247">
        <f>$B$180*C180</f>
        <v>0</v>
      </c>
      <c r="E180" s="247">
        <f>F130</f>
        <v>0</v>
      </c>
      <c r="F180" s="247">
        <f t="shared" ref="F180:J180" si="23">$B$180*E180</f>
        <v>0</v>
      </c>
      <c r="G180" s="247">
        <f>F131</f>
        <v>0</v>
      </c>
      <c r="H180" s="247">
        <f t="shared" si="23"/>
        <v>0</v>
      </c>
      <c r="I180" s="247">
        <f>F132</f>
        <v>0</v>
      </c>
      <c r="J180" s="247">
        <f t="shared" si="23"/>
        <v>0</v>
      </c>
    </row>
    <row r="181" spans="1:10">
      <c r="A181" s="266" t="s">
        <v>580</v>
      </c>
      <c r="B181" s="267"/>
      <c r="C181" s="268"/>
      <c r="D181" s="269">
        <f>SUM(D179:D180)</f>
        <v>0</v>
      </c>
      <c r="E181" s="269"/>
      <c r="F181" s="269">
        <f t="shared" ref="F181:J181" si="24">SUM(F179:F180)</f>
        <v>0</v>
      </c>
      <c r="G181" s="269"/>
      <c r="H181" s="269">
        <f t="shared" si="24"/>
        <v>0</v>
      </c>
      <c r="I181" s="269"/>
      <c r="J181" s="269">
        <f t="shared" si="24"/>
        <v>0</v>
      </c>
    </row>
    <row r="182" spans="1:10">
      <c r="A182" s="245" t="s">
        <v>581</v>
      </c>
      <c r="B182" s="256">
        <f>(1/'Prod. GEXCRI'!L19*16)*(1/188.76)</f>
        <v>2.8254573709119167E-4</v>
      </c>
      <c r="C182" s="247">
        <f>C129</f>
        <v>0</v>
      </c>
      <c r="D182" s="247">
        <f>B182*C182</f>
        <v>0</v>
      </c>
      <c r="E182" s="247">
        <f>C130</f>
        <v>0</v>
      </c>
      <c r="F182" s="247">
        <f>B182*E182</f>
        <v>0</v>
      </c>
      <c r="G182" s="247">
        <f>C131</f>
        <v>0</v>
      </c>
      <c r="H182" s="247">
        <f>B182*G182</f>
        <v>0</v>
      </c>
      <c r="I182" s="247">
        <f>C132</f>
        <v>0</v>
      </c>
      <c r="J182" s="247">
        <f>B182*I182</f>
        <v>0</v>
      </c>
    </row>
    <row r="183" spans="1:10">
      <c r="A183" s="245" t="s">
        <v>562</v>
      </c>
      <c r="B183" s="256">
        <f>1/('Prod. GEXCRI'!O19*'Prod. GEXCRI'!K19)*16*(1/188.76)</f>
        <v>1.4870828267957455E-5</v>
      </c>
      <c r="C183" s="247">
        <f>F129</f>
        <v>0</v>
      </c>
      <c r="D183" s="247">
        <f>$B$183*C183</f>
        <v>0</v>
      </c>
      <c r="E183" s="247">
        <f>F130</f>
        <v>0</v>
      </c>
      <c r="F183" s="247">
        <f t="shared" ref="F183:J183" si="25">$B$183*E183</f>
        <v>0</v>
      </c>
      <c r="G183" s="247">
        <f>F131</f>
        <v>0</v>
      </c>
      <c r="H183" s="247">
        <f t="shared" si="25"/>
        <v>0</v>
      </c>
      <c r="I183" s="247">
        <f>F132</f>
        <v>0</v>
      </c>
      <c r="J183" s="247">
        <f t="shared" si="25"/>
        <v>0</v>
      </c>
    </row>
    <row r="184" spans="1:10">
      <c r="A184" s="266" t="s">
        <v>582</v>
      </c>
      <c r="B184" s="267"/>
      <c r="C184" s="268"/>
      <c r="D184" s="269">
        <f>SUM(D182:D183)</f>
        <v>0</v>
      </c>
      <c r="E184" s="269"/>
      <c r="F184" s="269">
        <f t="shared" ref="F184:J184" si="26">SUM(F182:F183)</f>
        <v>0</v>
      </c>
      <c r="G184" s="269"/>
      <c r="H184" s="269">
        <f t="shared" si="26"/>
        <v>0</v>
      </c>
      <c r="I184" s="269"/>
      <c r="J184" s="269">
        <f t="shared" si="26"/>
        <v>0</v>
      </c>
    </row>
    <row r="185" spans="1:10">
      <c r="A185" s="242"/>
    </row>
  </sheetData>
  <mergeCells count="57">
    <mergeCell ref="I162:J162"/>
    <mergeCell ref="I174:J174"/>
    <mergeCell ref="A174:B174"/>
    <mergeCell ref="C174:D174"/>
    <mergeCell ref="E174:F174"/>
    <mergeCell ref="G174:H174"/>
    <mergeCell ref="A162:B162"/>
    <mergeCell ref="C162:D162"/>
    <mergeCell ref="E162:F162"/>
    <mergeCell ref="G162:H162"/>
    <mergeCell ref="I150:J150"/>
    <mergeCell ref="A156:B156"/>
    <mergeCell ref="C156:D156"/>
    <mergeCell ref="E156:F156"/>
    <mergeCell ref="G156:H156"/>
    <mergeCell ref="I156:J156"/>
    <mergeCell ref="A150:B150"/>
    <mergeCell ref="C150:D150"/>
    <mergeCell ref="E150:F150"/>
    <mergeCell ref="G150:H150"/>
    <mergeCell ref="E138:F138"/>
    <mergeCell ref="G138:H138"/>
    <mergeCell ref="I138:J138"/>
    <mergeCell ref="A144:B144"/>
    <mergeCell ref="C144:D144"/>
    <mergeCell ref="E144:F144"/>
    <mergeCell ref="G144:H144"/>
    <mergeCell ref="I144:J144"/>
    <mergeCell ref="A126:B126"/>
    <mergeCell ref="A127:B127"/>
    <mergeCell ref="A128:B128"/>
    <mergeCell ref="A138:B138"/>
    <mergeCell ref="C138:D138"/>
    <mergeCell ref="A124:B124"/>
    <mergeCell ref="A125:B125"/>
    <mergeCell ref="A117:B117"/>
    <mergeCell ref="A118:B118"/>
    <mergeCell ref="A119:B119"/>
    <mergeCell ref="A120:B120"/>
    <mergeCell ref="A121:B121"/>
    <mergeCell ref="A123:B123"/>
    <mergeCell ref="A1:F1"/>
    <mergeCell ref="A2:F2"/>
    <mergeCell ref="A3:F3"/>
    <mergeCell ref="A122:B122"/>
    <mergeCell ref="A116:F116"/>
    <mergeCell ref="A20:B20"/>
    <mergeCell ref="A109:A112"/>
    <mergeCell ref="A11:F11"/>
    <mergeCell ref="A21:F21"/>
    <mergeCell ref="A51:F51"/>
    <mergeCell ref="A62:F62"/>
    <mergeCell ref="A82:F82"/>
    <mergeCell ref="A93:F93"/>
    <mergeCell ref="A115:F115"/>
    <mergeCell ref="A50:B50"/>
    <mergeCell ref="A61:B6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843C0B"/>
  </sheetPr>
  <dimension ref="A1:AMK92"/>
  <sheetViews>
    <sheetView topLeftCell="A81" zoomScale="118" zoomScaleNormal="118" workbookViewId="0">
      <selection activeCell="B39" sqref="B39"/>
    </sheetView>
  </sheetViews>
  <sheetFormatPr defaultRowHeight="14.25"/>
  <cols>
    <col min="1" max="1" width="4.375" style="1" customWidth="1"/>
    <col min="2" max="2" width="39.75" style="1" customWidth="1"/>
    <col min="3" max="3" width="11" style="1" customWidth="1"/>
    <col min="4" max="4" width="15.625" style="1" customWidth="1"/>
    <col min="5" max="5" width="10" style="2" customWidth="1"/>
    <col min="6" max="6" width="12.625" style="2" customWidth="1"/>
    <col min="7" max="7" width="22.25" style="2" customWidth="1"/>
    <col min="8" max="8" width="26.625" style="2" customWidth="1"/>
    <col min="9" max="9" width="12.75" style="2" customWidth="1"/>
    <col min="10" max="10" width="13.125" style="2" customWidth="1"/>
    <col min="11" max="11" width="8.875" style="2" customWidth="1"/>
    <col min="12" max="12" width="10.75" style="2" customWidth="1"/>
    <col min="13" max="13" width="11.625" style="2" customWidth="1"/>
    <col min="14" max="14" width="10.75" style="2" customWidth="1"/>
    <col min="15" max="15" width="8.875" style="1" customWidth="1"/>
    <col min="16" max="16" width="10.375" style="1" customWidth="1"/>
    <col min="17" max="17" width="6.625" style="1" customWidth="1"/>
    <col min="18" max="18" width="6.25" style="1" customWidth="1"/>
    <col min="19" max="20" width="11.125" style="1" customWidth="1"/>
    <col min="21" max="21" width="12.5" style="1" customWidth="1"/>
    <col min="22" max="22" width="3.75" style="1" customWidth="1"/>
    <col min="23" max="23" width="8.125" style="1" customWidth="1"/>
    <col min="24" max="24" width="8" style="1" customWidth="1"/>
    <col min="25" max="1025" width="10.5" style="1" customWidth="1"/>
  </cols>
  <sheetData>
    <row r="1" spans="1:12" ht="23.25">
      <c r="A1" s="3"/>
      <c r="B1" s="785" t="s">
        <v>27</v>
      </c>
      <c r="C1" s="785"/>
      <c r="D1" s="785"/>
      <c r="E1" s="785"/>
      <c r="F1" s="785"/>
      <c r="G1" s="785"/>
      <c r="H1" s="785"/>
      <c r="I1" s="785"/>
      <c r="J1" s="785"/>
      <c r="K1" s="785"/>
      <c r="L1" s="785"/>
    </row>
    <row r="2" spans="1:12">
      <c r="B2" s="4"/>
      <c r="C2" s="4"/>
      <c r="D2" s="4"/>
      <c r="E2" s="4"/>
    </row>
    <row r="3" spans="1:12">
      <c r="B3" s="5" t="s">
        <v>28</v>
      </c>
      <c r="C3" s="786" t="s">
        <v>29</v>
      </c>
      <c r="D3" s="786"/>
      <c r="E3" s="6">
        <v>22</v>
      </c>
    </row>
    <row r="4" spans="1:12">
      <c r="C4" s="787" t="s">
        <v>30</v>
      </c>
      <c r="D4" s="787"/>
      <c r="E4" s="7">
        <v>30</v>
      </c>
    </row>
    <row r="6" spans="1:12" ht="17.100000000000001" customHeight="1">
      <c r="A6" s="3"/>
      <c r="B6" s="788" t="s">
        <v>31</v>
      </c>
      <c r="C6" s="788"/>
      <c r="D6" s="788"/>
      <c r="E6" s="788"/>
      <c r="F6" s="788"/>
      <c r="G6" s="788"/>
      <c r="H6" s="788"/>
      <c r="I6" s="788"/>
      <c r="J6" s="788"/>
      <c r="K6" s="788"/>
      <c r="L6" s="788"/>
    </row>
    <row r="7" spans="1:12">
      <c r="B7" s="8" t="s">
        <v>32</v>
      </c>
      <c r="C7" s="9" t="s">
        <v>33</v>
      </c>
      <c r="D7" s="9" t="s">
        <v>34</v>
      </c>
      <c r="E7" s="10" t="s">
        <v>35</v>
      </c>
      <c r="G7" s="9" t="s">
        <v>36</v>
      </c>
      <c r="H7" s="9" t="s">
        <v>34</v>
      </c>
      <c r="I7" s="10" t="s">
        <v>35</v>
      </c>
    </row>
    <row r="8" spans="1:12">
      <c r="C8" s="5"/>
      <c r="D8" s="761"/>
      <c r="E8" s="762" t="s">
        <v>37</v>
      </c>
      <c r="G8" s="743"/>
      <c r="H8" s="11"/>
      <c r="I8" s="762" t="s">
        <v>37</v>
      </c>
    </row>
    <row r="9" spans="1:12">
      <c r="C9" s="17"/>
      <c r="D9" s="281"/>
      <c r="E9" s="282"/>
      <c r="G9" s="17"/>
      <c r="H9" s="281"/>
      <c r="I9" s="282"/>
    </row>
    <row r="10" spans="1:12">
      <c r="C10" s="789" t="s">
        <v>38</v>
      </c>
      <c r="D10" s="789"/>
      <c r="E10" s="789"/>
      <c r="G10" s="789" t="s">
        <v>38</v>
      </c>
      <c r="H10" s="789"/>
      <c r="I10" s="789"/>
    </row>
    <row r="11" spans="1:12">
      <c r="B11" s="505" t="s">
        <v>39</v>
      </c>
      <c r="C11" s="6">
        <v>44</v>
      </c>
      <c r="D11" s="6">
        <v>40</v>
      </c>
      <c r="E11" s="6">
        <v>30</v>
      </c>
      <c r="G11" s="6">
        <v>44</v>
      </c>
      <c r="H11" s="6">
        <v>40</v>
      </c>
      <c r="I11" s="6">
        <v>30</v>
      </c>
    </row>
    <row r="12" spans="1:12">
      <c r="B12" s="504" t="s">
        <v>40</v>
      </c>
      <c r="C12" s="745">
        <v>0</v>
      </c>
      <c r="D12" s="745">
        <f>C12/C11*D11</f>
        <v>0</v>
      </c>
      <c r="E12" s="745">
        <f>C12/220*180</f>
        <v>0</v>
      </c>
      <c r="F12" s="2" t="s">
        <v>41</v>
      </c>
      <c r="G12" s="745">
        <v>0</v>
      </c>
      <c r="H12" s="745">
        <v>0</v>
      </c>
      <c r="I12" s="745">
        <f>G12/220*180</f>
        <v>0</v>
      </c>
      <c r="J12" s="2" t="s">
        <v>41</v>
      </c>
    </row>
    <row r="13" spans="1:12">
      <c r="B13" s="506" t="s">
        <v>42</v>
      </c>
      <c r="C13" s="745">
        <v>0</v>
      </c>
      <c r="D13" s="421"/>
      <c r="E13" s="420"/>
      <c r="F13" s="2" t="s">
        <v>41</v>
      </c>
      <c r="G13" s="745">
        <v>0</v>
      </c>
      <c r="H13" s="421"/>
      <c r="I13" s="420"/>
      <c r="J13" s="2" t="s">
        <v>41</v>
      </c>
    </row>
    <row r="14" spans="1:12">
      <c r="B14" s="506" t="s">
        <v>43</v>
      </c>
      <c r="C14" s="745">
        <v>0</v>
      </c>
      <c r="D14" s="421"/>
      <c r="E14" s="420"/>
    </row>
    <row r="15" spans="1:12">
      <c r="C15" s="283"/>
      <c r="D15" s="283"/>
      <c r="E15" s="283"/>
    </row>
    <row r="16" spans="1:12">
      <c r="B16" s="309" t="s">
        <v>44</v>
      </c>
      <c r="C16" s="763">
        <v>0</v>
      </c>
      <c r="D16" s="283"/>
      <c r="E16" s="283"/>
    </row>
    <row r="17" spans="1:12">
      <c r="B17" s="12" t="s">
        <v>45</v>
      </c>
      <c r="C17" s="2"/>
      <c r="D17" s="283"/>
      <c r="E17" s="283"/>
    </row>
    <row r="18" spans="1:12">
      <c r="B18" s="12"/>
      <c r="C18" s="2"/>
      <c r="D18" s="283"/>
      <c r="E18" s="283"/>
    </row>
    <row r="19" spans="1:12" ht="15.75">
      <c r="A19" s="3"/>
      <c r="B19" s="788" t="s">
        <v>46</v>
      </c>
      <c r="C19" s="788"/>
      <c r="D19" s="788"/>
      <c r="E19" s="788"/>
      <c r="F19" s="788"/>
      <c r="G19" s="788"/>
      <c r="H19" s="788"/>
      <c r="I19" s="788"/>
      <c r="J19" s="788"/>
      <c r="K19" s="788"/>
      <c r="L19" s="788"/>
    </row>
    <row r="20" spans="1:12" ht="24">
      <c r="B20" s="14" t="s">
        <v>47</v>
      </c>
      <c r="C20" s="15"/>
      <c r="D20" s="15" t="s">
        <v>48</v>
      </c>
      <c r="E20" s="16" t="s">
        <v>49</v>
      </c>
      <c r="G20" s="14" t="s">
        <v>50</v>
      </c>
      <c r="H20" s="15"/>
      <c r="I20" s="15" t="s">
        <v>48</v>
      </c>
      <c r="J20" s="16" t="s">
        <v>49</v>
      </c>
    </row>
    <row r="21" spans="1:12">
      <c r="B21" s="17" t="s">
        <v>51</v>
      </c>
      <c r="C21" s="745">
        <v>0</v>
      </c>
      <c r="D21" s="18">
        <v>0.01</v>
      </c>
      <c r="E21" s="19">
        <f>ROUND(C21*(1-D21),2)</f>
        <v>0</v>
      </c>
      <c r="G21" s="742" t="s">
        <v>52</v>
      </c>
      <c r="H21" s="765">
        <v>0</v>
      </c>
      <c r="I21" s="18">
        <v>0.01</v>
      </c>
      <c r="J21" s="19">
        <f>ROUND(H21*(1-I21),2)</f>
        <v>0</v>
      </c>
    </row>
    <row r="22" spans="1:12" ht="17.100000000000001" customHeight="1">
      <c r="B22" s="5" t="s">
        <v>53</v>
      </c>
      <c r="C22" s="745">
        <v>0</v>
      </c>
      <c r="D22" s="21">
        <f>D21</f>
        <v>0.01</v>
      </c>
      <c r="E22" s="19">
        <f>ROUND(C22*(1-D22),2)</f>
        <v>0</v>
      </c>
      <c r="G22" s="743" t="s">
        <v>54</v>
      </c>
      <c r="H22" s="765">
        <v>0</v>
      </c>
      <c r="I22" s="21">
        <v>0.01</v>
      </c>
      <c r="J22" s="19">
        <f>ROUND(H22*(1-I22),2)</f>
        <v>0</v>
      </c>
      <c r="K22" s="287"/>
    </row>
    <row r="23" spans="1:12">
      <c r="B23" s="5" t="s">
        <v>55</v>
      </c>
      <c r="C23" s="745"/>
      <c r="D23" s="21">
        <v>0.06</v>
      </c>
      <c r="E23" s="20"/>
      <c r="G23" s="743" t="s">
        <v>56</v>
      </c>
      <c r="H23" s="765"/>
      <c r="I23" s="21">
        <v>0.06</v>
      </c>
      <c r="J23" s="20"/>
    </row>
    <row r="24" spans="1:12" ht="12.95" customHeight="1">
      <c r="B24" s="5" t="s">
        <v>57</v>
      </c>
      <c r="C24" s="764">
        <v>0</v>
      </c>
      <c r="D24" s="19"/>
      <c r="E24" s="18">
        <f>C24</f>
        <v>0</v>
      </c>
      <c r="G24" s="743" t="s">
        <v>57</v>
      </c>
      <c r="H24" s="766">
        <v>0</v>
      </c>
      <c r="I24" s="21"/>
      <c r="J24" s="20"/>
    </row>
    <row r="25" spans="1:12">
      <c r="B25" s="5" t="s">
        <v>58</v>
      </c>
      <c r="C25" s="745">
        <v>0</v>
      </c>
      <c r="D25" s="20"/>
      <c r="E25" s="19">
        <f>C25</f>
        <v>0</v>
      </c>
      <c r="G25" s="743" t="s">
        <v>59</v>
      </c>
      <c r="H25" s="765">
        <v>0</v>
      </c>
      <c r="I25" s="284"/>
      <c r="J25" s="19">
        <f>H25</f>
        <v>0</v>
      </c>
    </row>
    <row r="26" spans="1:12">
      <c r="B26" s="22"/>
      <c r="C26" s="23"/>
      <c r="D26" s="13"/>
      <c r="E26" s="13"/>
      <c r="G26" s="744" t="s">
        <v>60</v>
      </c>
      <c r="H26" s="765">
        <v>0</v>
      </c>
      <c r="I26" s="13"/>
      <c r="J26" s="19">
        <v>0</v>
      </c>
    </row>
    <row r="27" spans="1:12">
      <c r="D27" s="2"/>
      <c r="G27" s="744" t="s">
        <v>61</v>
      </c>
      <c r="H27" s="765">
        <v>0</v>
      </c>
      <c r="I27" s="13"/>
      <c r="J27" s="19">
        <v>0</v>
      </c>
    </row>
    <row r="28" spans="1:12">
      <c r="D28" s="2"/>
      <c r="G28" s="285"/>
      <c r="H28" s="286"/>
      <c r="I28" s="283"/>
      <c r="J28" s="287"/>
    </row>
    <row r="29" spans="1:12" s="1" customFormat="1" ht="15.75">
      <c r="A29" s="3"/>
      <c r="B29" s="788" t="s">
        <v>62</v>
      </c>
      <c r="C29" s="788"/>
      <c r="D29" s="788"/>
      <c r="E29" s="788"/>
      <c r="F29" s="788"/>
      <c r="G29" s="788"/>
      <c r="H29" s="788"/>
      <c r="I29" s="788"/>
      <c r="J29" s="788"/>
      <c r="K29" s="788"/>
      <c r="L29" s="788"/>
    </row>
    <row r="30" spans="1:12" s="1" customFormat="1" ht="12">
      <c r="B30" s="790" t="s">
        <v>63</v>
      </c>
      <c r="C30" s="790"/>
      <c r="D30" s="790"/>
      <c r="E30" s="790"/>
      <c r="F30" s="790"/>
      <c r="G30" s="790"/>
      <c r="H30" s="790"/>
      <c r="I30" s="790"/>
      <c r="J30" s="790"/>
      <c r="K30" s="790"/>
      <c r="L30" s="790"/>
    </row>
    <row r="31" spans="1:12" s="1" customFormat="1" ht="12">
      <c r="B31" s="791" t="s">
        <v>64</v>
      </c>
      <c r="C31" s="791"/>
      <c r="D31" s="791"/>
      <c r="E31" s="791"/>
      <c r="F31" s="791"/>
      <c r="G31" s="791"/>
      <c r="H31" s="791"/>
      <c r="I31" s="791"/>
      <c r="J31" s="791"/>
      <c r="K31" s="791"/>
      <c r="L31" s="791"/>
    </row>
    <row r="32" spans="1:12" s="1" customFormat="1" ht="12">
      <c r="B32" s="790" t="s">
        <v>65</v>
      </c>
      <c r="C32" s="790"/>
      <c r="D32" s="790"/>
      <c r="E32" s="790"/>
      <c r="F32" s="790"/>
      <c r="G32" s="790"/>
      <c r="H32" s="790"/>
      <c r="I32" s="790"/>
      <c r="J32" s="790"/>
      <c r="K32" s="790"/>
      <c r="L32" s="790"/>
    </row>
    <row r="33" spans="2:12" s="1" customFormat="1" ht="12">
      <c r="B33" s="792" t="s">
        <v>66</v>
      </c>
      <c r="C33" s="792"/>
      <c r="D33" s="792"/>
      <c r="E33" s="792"/>
      <c r="F33" s="792"/>
      <c r="G33" s="792"/>
      <c r="H33" s="792"/>
      <c r="I33" s="792"/>
      <c r="J33" s="792"/>
      <c r="K33" s="792"/>
      <c r="L33" s="792"/>
    </row>
    <row r="34" spans="2:12" s="1" customFormat="1" ht="12">
      <c r="B34" s="790" t="s">
        <v>67</v>
      </c>
      <c r="C34" s="790"/>
      <c r="D34" s="790"/>
      <c r="E34" s="790"/>
      <c r="F34" s="790"/>
      <c r="G34" s="790"/>
      <c r="H34" s="790"/>
      <c r="I34" s="790"/>
      <c r="J34" s="790"/>
      <c r="K34" s="790"/>
      <c r="L34" s="790"/>
    </row>
    <row r="35" spans="2:12" s="1" customFormat="1" ht="12">
      <c r="B35" s="793" t="s">
        <v>68</v>
      </c>
      <c r="C35" s="793"/>
      <c r="D35" s="793"/>
      <c r="E35" s="793"/>
      <c r="F35" s="793"/>
      <c r="G35" s="793"/>
      <c r="H35" s="793"/>
      <c r="I35" s="793"/>
      <c r="J35" s="793"/>
      <c r="K35" s="793"/>
      <c r="L35" s="793"/>
    </row>
    <row r="36" spans="2:12" s="1" customFormat="1" ht="12">
      <c r="B36" s="792" t="s">
        <v>69</v>
      </c>
      <c r="C36" s="792"/>
      <c r="D36" s="792"/>
      <c r="E36" s="792"/>
      <c r="F36" s="792"/>
      <c r="G36" s="792"/>
      <c r="H36" s="792"/>
      <c r="I36" s="792"/>
      <c r="J36" s="792"/>
      <c r="K36" s="792"/>
      <c r="L36" s="792"/>
    </row>
    <row r="37" spans="2:12" s="1" customFormat="1" ht="12">
      <c r="B37" s="792" t="s">
        <v>70</v>
      </c>
      <c r="C37" s="792"/>
      <c r="D37" s="792"/>
      <c r="E37" s="792"/>
      <c r="F37" s="792"/>
      <c r="G37" s="792"/>
      <c r="H37" s="792"/>
      <c r="I37" s="792"/>
      <c r="J37" s="792"/>
      <c r="K37" s="792"/>
      <c r="L37" s="792"/>
    </row>
    <row r="38" spans="2:12" s="1" customFormat="1" ht="12">
      <c r="B38" s="790" t="s">
        <v>71</v>
      </c>
      <c r="C38" s="790"/>
      <c r="D38" s="790"/>
      <c r="E38" s="790"/>
      <c r="F38" s="790"/>
      <c r="G38" s="790"/>
      <c r="H38" s="790"/>
      <c r="I38" s="790"/>
      <c r="J38" s="790"/>
      <c r="K38" s="790"/>
      <c r="L38" s="790"/>
    </row>
    <row r="39" spans="2:12" s="1" customFormat="1" ht="12">
      <c r="B39" s="792" t="s">
        <v>72</v>
      </c>
      <c r="C39" s="792"/>
      <c r="D39" s="792"/>
      <c r="E39" s="792"/>
      <c r="F39" s="792"/>
      <c r="G39" s="792"/>
      <c r="H39" s="792"/>
      <c r="I39" s="792"/>
      <c r="J39" s="792"/>
      <c r="K39" s="792"/>
      <c r="L39" s="792"/>
    </row>
    <row r="40" spans="2:12" s="1" customFormat="1" ht="12">
      <c r="D40" s="2"/>
    </row>
    <row r="41" spans="2:12" ht="15.75">
      <c r="B41" s="788" t="s">
        <v>73</v>
      </c>
      <c r="C41" s="788"/>
      <c r="D41" s="788"/>
      <c r="E41" s="788"/>
      <c r="F41" s="788"/>
      <c r="G41" s="788"/>
      <c r="H41" s="788"/>
      <c r="I41" s="788"/>
      <c r="J41" s="788"/>
      <c r="K41" s="788"/>
      <c r="L41" s="788"/>
    </row>
    <row r="42" spans="2:12">
      <c r="B42" s="790" t="s">
        <v>74</v>
      </c>
      <c r="C42" s="790"/>
      <c r="D42" s="790"/>
      <c r="E42" s="790"/>
      <c r="F42" s="790"/>
      <c r="G42" s="790"/>
      <c r="H42" s="790"/>
      <c r="I42" s="790"/>
      <c r="J42" s="790"/>
      <c r="K42" s="790"/>
      <c r="L42" s="790"/>
    </row>
    <row r="43" spans="2:12" ht="26.1" customHeight="1">
      <c r="B43" s="25" t="s">
        <v>75</v>
      </c>
      <c r="C43" s="794" t="s">
        <v>76</v>
      </c>
      <c r="D43" s="794"/>
      <c r="E43" s="794"/>
      <c r="F43" s="794"/>
      <c r="G43" s="794"/>
      <c r="H43" s="794"/>
      <c r="I43" s="794"/>
      <c r="J43" s="794"/>
      <c r="K43" s="794"/>
      <c r="L43" s="794"/>
    </row>
    <row r="44" spans="2:12" ht="26.1" customHeight="1">
      <c r="B44" s="26" t="s">
        <v>77</v>
      </c>
      <c r="C44" s="795" t="s">
        <v>78</v>
      </c>
      <c r="D44" s="795"/>
      <c r="E44" s="795"/>
      <c r="F44" s="795"/>
      <c r="G44" s="795"/>
      <c r="H44" s="795"/>
      <c r="I44" s="795"/>
      <c r="J44" s="795"/>
      <c r="K44" s="795"/>
      <c r="L44" s="795"/>
    </row>
    <row r="45" spans="2:12">
      <c r="B45" s="27"/>
      <c r="C45" s="796" t="s">
        <v>79</v>
      </c>
      <c r="D45" s="796"/>
      <c r="E45" s="758">
        <v>1</v>
      </c>
      <c r="F45" s="24"/>
      <c r="G45" s="24"/>
      <c r="H45" s="24"/>
      <c r="I45" s="24"/>
      <c r="J45" s="24"/>
      <c r="K45" s="24"/>
      <c r="L45" s="24"/>
    </row>
    <row r="46" spans="2:12">
      <c r="C46" s="796" t="s">
        <v>80</v>
      </c>
      <c r="D46" s="796"/>
      <c r="E46" s="758">
        <v>3.4931999999999999</v>
      </c>
      <c r="F46" s="24"/>
      <c r="G46" s="24" t="s">
        <v>81</v>
      </c>
      <c r="H46" s="24"/>
      <c r="I46" s="24"/>
      <c r="J46" s="24"/>
      <c r="K46" s="24"/>
      <c r="L46" s="24"/>
    </row>
    <row r="47" spans="2:12">
      <c r="C47" s="796" t="s">
        <v>82</v>
      </c>
      <c r="D47" s="796"/>
      <c r="E47" s="758">
        <v>0.26879999999999998</v>
      </c>
      <c r="F47" s="24"/>
      <c r="G47" s="24"/>
      <c r="H47" s="24"/>
      <c r="I47" s="24"/>
      <c r="J47" s="24"/>
      <c r="K47" s="24"/>
      <c r="L47" s="24"/>
    </row>
    <row r="48" spans="2:12">
      <c r="C48" s="796" t="s">
        <v>83</v>
      </c>
      <c r="D48" s="796"/>
      <c r="E48" s="758">
        <v>4.2700000000000002E-2</v>
      </c>
      <c r="F48" s="24"/>
      <c r="G48" s="24"/>
      <c r="H48" s="24"/>
      <c r="I48" s="24"/>
      <c r="J48" s="24"/>
      <c r="K48" s="24"/>
      <c r="L48" s="24"/>
    </row>
    <row r="49" spans="2:12">
      <c r="C49" s="796" t="s">
        <v>84</v>
      </c>
      <c r="D49" s="796"/>
      <c r="E49" s="758">
        <v>3.5499999999999997E-2</v>
      </c>
      <c r="F49" s="24"/>
      <c r="G49" s="24"/>
      <c r="H49" s="24"/>
      <c r="I49" s="24"/>
      <c r="J49" s="24"/>
      <c r="K49" s="24"/>
      <c r="L49" s="24"/>
    </row>
    <row r="50" spans="2:12">
      <c r="C50" s="796" t="s">
        <v>85</v>
      </c>
      <c r="D50" s="796"/>
      <c r="E50" s="759">
        <v>0.02</v>
      </c>
      <c r="F50" s="24"/>
      <c r="G50" s="24"/>
      <c r="H50" s="24"/>
      <c r="I50" s="24"/>
      <c r="J50" s="24"/>
      <c r="K50" s="24"/>
      <c r="L50" s="24"/>
    </row>
    <row r="51" spans="2:12">
      <c r="C51" s="796" t="s">
        <v>86</v>
      </c>
      <c r="D51" s="796"/>
      <c r="E51" s="759">
        <v>4.0000000000000001E-3</v>
      </c>
      <c r="F51" s="24"/>
      <c r="G51" s="24"/>
      <c r="H51" s="24"/>
      <c r="I51" s="24"/>
      <c r="J51" s="24"/>
      <c r="K51" s="24"/>
      <c r="L51" s="24"/>
    </row>
    <row r="52" spans="2:12">
      <c r="C52" s="796" t="s">
        <v>87</v>
      </c>
      <c r="D52" s="796"/>
      <c r="E52" s="758">
        <v>9.7999999999999997E-3</v>
      </c>
      <c r="F52" s="24"/>
      <c r="G52" s="24"/>
      <c r="H52" s="24"/>
      <c r="I52" s="24"/>
      <c r="J52" s="24"/>
      <c r="K52" s="24"/>
      <c r="L52" s="24"/>
    </row>
    <row r="53" spans="2:12" s="1" customFormat="1" ht="12">
      <c r="C53" s="797" t="s">
        <v>88</v>
      </c>
      <c r="D53" s="797"/>
      <c r="E53" s="760">
        <f>SUM(E45:E52)</f>
        <v>4.8739999999999988</v>
      </c>
    </row>
    <row r="54" spans="2:12">
      <c r="B54" s="28" t="s">
        <v>89</v>
      </c>
      <c r="C54" s="800" t="s">
        <v>90</v>
      </c>
      <c r="D54" s="800"/>
      <c r="E54" s="800"/>
      <c r="F54" s="800"/>
      <c r="G54" s="800"/>
      <c r="H54" s="800"/>
      <c r="I54" s="800"/>
      <c r="J54" s="800"/>
      <c r="K54" s="800"/>
      <c r="L54" s="800"/>
    </row>
    <row r="55" spans="2:12">
      <c r="B55" s="792" t="s">
        <v>91</v>
      </c>
      <c r="C55" s="792"/>
      <c r="D55" s="792"/>
      <c r="E55" s="792"/>
      <c r="F55" s="756">
        <v>1.4999999999999999E-2</v>
      </c>
      <c r="G55" s="29"/>
      <c r="H55" s="29"/>
      <c r="I55" s="29"/>
      <c r="J55" s="29"/>
      <c r="K55" s="29"/>
      <c r="L55" s="30"/>
    </row>
    <row r="56" spans="2:12" ht="12.75" customHeight="1">
      <c r="B56" s="31" t="s">
        <v>92</v>
      </c>
      <c r="C56" s="757">
        <v>0.51670000000000005</v>
      </c>
      <c r="D56" s="40"/>
      <c r="E56" s="40"/>
      <c r="F56" s="40"/>
      <c r="G56" s="40"/>
      <c r="H56" s="40"/>
      <c r="I56" s="40"/>
      <c r="J56" s="40"/>
      <c r="K56" s="40"/>
      <c r="L56" s="542"/>
    </row>
    <row r="57" spans="2:12" ht="26.1" customHeight="1">
      <c r="B57" s="42" t="s">
        <v>93</v>
      </c>
      <c r="C57" s="801" t="s">
        <v>94</v>
      </c>
      <c r="D57" s="802"/>
      <c r="E57" s="802"/>
      <c r="F57" s="802"/>
      <c r="G57" s="802"/>
      <c r="H57" s="802"/>
      <c r="I57" s="802"/>
      <c r="J57" s="802"/>
      <c r="K57" s="803"/>
      <c r="L57" s="804"/>
    </row>
    <row r="58" spans="2:12" ht="12.75" customHeight="1">
      <c r="B58" s="808" t="s">
        <v>95</v>
      </c>
      <c r="C58" s="809"/>
      <c r="D58" s="809"/>
      <c r="E58" s="809"/>
      <c r="F58" s="810"/>
      <c r="G58" s="809"/>
      <c r="H58" s="809"/>
      <c r="I58" s="809"/>
      <c r="J58" s="809"/>
      <c r="K58" s="755">
        <v>153300</v>
      </c>
      <c r="L58" s="541"/>
    </row>
    <row r="59" spans="2:12" ht="12.75" customHeight="1">
      <c r="B59" s="806" t="s">
        <v>96</v>
      </c>
      <c r="C59" s="807"/>
      <c r="D59" s="807"/>
      <c r="E59" s="807"/>
      <c r="F59" s="755">
        <v>46236176</v>
      </c>
      <c r="G59" s="33"/>
      <c r="H59" s="33"/>
      <c r="I59" s="33"/>
      <c r="J59" s="33"/>
      <c r="K59" s="29"/>
      <c r="L59" s="34"/>
    </row>
    <row r="60" spans="2:12" ht="33" customHeight="1">
      <c r="B60" s="35" t="s">
        <v>97</v>
      </c>
      <c r="C60" s="805" t="s">
        <v>98</v>
      </c>
      <c r="D60" s="805"/>
      <c r="E60" s="805"/>
      <c r="F60" s="805"/>
      <c r="G60" s="805"/>
      <c r="H60" s="805"/>
      <c r="I60" s="805"/>
      <c r="J60" s="805"/>
      <c r="K60" s="805"/>
      <c r="L60" s="805"/>
    </row>
    <row r="61" spans="2:12" ht="12.75" customHeight="1">
      <c r="B61" s="36" t="s">
        <v>99</v>
      </c>
      <c r="C61" s="753">
        <v>0.48330000000000001</v>
      </c>
      <c r="D61" s="37"/>
      <c r="E61" s="37"/>
      <c r="F61" s="37"/>
      <c r="G61" s="37"/>
      <c r="H61" s="37"/>
      <c r="I61" s="37"/>
      <c r="J61" s="37"/>
      <c r="K61" s="37"/>
      <c r="L61" s="38"/>
    </row>
    <row r="62" spans="2:12" ht="12.75" customHeight="1">
      <c r="B62" s="32" t="s">
        <v>100</v>
      </c>
      <c r="C62" s="754">
        <v>1.3559999999999999E-2</v>
      </c>
      <c r="D62" s="39"/>
      <c r="E62" s="33"/>
      <c r="F62" s="33"/>
      <c r="G62" s="33"/>
      <c r="H62" s="33"/>
      <c r="I62" s="33"/>
      <c r="J62" s="33"/>
      <c r="K62" s="33"/>
      <c r="L62" s="34"/>
    </row>
    <row r="63" spans="2:12" ht="12.75" customHeight="1">
      <c r="B63" s="40"/>
      <c r="C63" s="41"/>
      <c r="D63" s="41"/>
      <c r="E63" s="40"/>
      <c r="F63" s="40"/>
      <c r="G63" s="40"/>
      <c r="H63" s="40"/>
      <c r="I63" s="40"/>
      <c r="J63" s="40"/>
      <c r="K63" s="40"/>
      <c r="L63" s="40"/>
    </row>
    <row r="64" spans="2:12" ht="12.75" customHeight="1">
      <c r="B64" s="798" t="s">
        <v>101</v>
      </c>
      <c r="C64" s="798"/>
      <c r="D64" s="798"/>
      <c r="E64" s="798"/>
      <c r="F64" s="798"/>
      <c r="G64" s="798"/>
      <c r="H64" s="798"/>
      <c r="I64" s="798"/>
      <c r="J64" s="798"/>
      <c r="K64" s="798"/>
      <c r="L64" s="798"/>
    </row>
    <row r="65" spans="2:13" ht="12.75" customHeight="1">
      <c r="B65" s="42" t="s">
        <v>102</v>
      </c>
      <c r="C65" s="752">
        <v>0</v>
      </c>
      <c r="D65" s="41"/>
      <c r="E65" s="40"/>
      <c r="F65" s="40"/>
      <c r="G65" s="40"/>
      <c r="H65" s="40"/>
      <c r="I65" s="40"/>
      <c r="J65" s="40"/>
      <c r="K65" s="40"/>
      <c r="L65" s="40"/>
      <c r="M65" s="24"/>
    </row>
    <row r="66" spans="2:13" ht="12.75" customHeight="1">
      <c r="B66" s="26" t="s">
        <v>103</v>
      </c>
      <c r="C66" s="752">
        <v>0</v>
      </c>
      <c r="D66" s="41"/>
      <c r="E66" s="40"/>
      <c r="F66" s="40"/>
      <c r="G66" s="40"/>
      <c r="H66" s="40"/>
      <c r="I66" s="40"/>
      <c r="J66" s="40"/>
      <c r="K66" s="40"/>
      <c r="L66" s="40"/>
      <c r="M66" s="24"/>
    </row>
    <row r="67" spans="2:13">
      <c r="M67" s="24"/>
    </row>
    <row r="68" spans="2:13" ht="15.75">
      <c r="B68" s="799" t="s">
        <v>104</v>
      </c>
      <c r="C68" s="799"/>
      <c r="D68" s="799"/>
      <c r="E68" s="799"/>
      <c r="F68" s="799"/>
      <c r="G68" s="799"/>
      <c r="H68" s="799"/>
      <c r="I68" s="799"/>
      <c r="J68" s="799"/>
      <c r="K68" s="799"/>
      <c r="L68" s="799"/>
    </row>
    <row r="69" spans="2:13" s="43" customFormat="1" ht="31.5" customHeight="1">
      <c r="B69" s="430" t="s">
        <v>105</v>
      </c>
      <c r="C69" s="431" t="s">
        <v>106</v>
      </c>
      <c r="D69" s="432" t="s">
        <v>107</v>
      </c>
      <c r="E69" s="391" t="s">
        <v>108</v>
      </c>
      <c r="F69" s="391" t="s">
        <v>109</v>
      </c>
      <c r="G69" s="391" t="s">
        <v>110</v>
      </c>
      <c r="H69" s="430" t="s">
        <v>111</v>
      </c>
      <c r="I69" s="431" t="s">
        <v>106</v>
      </c>
      <c r="J69" s="432" t="s">
        <v>107</v>
      </c>
      <c r="K69" s="391" t="s">
        <v>108</v>
      </c>
      <c r="L69" s="391" t="s">
        <v>109</v>
      </c>
      <c r="M69" s="392" t="s">
        <v>110</v>
      </c>
    </row>
    <row r="70" spans="2:13">
      <c r="B70" s="442" t="s">
        <v>112</v>
      </c>
      <c r="C70" s="441">
        <v>0.02</v>
      </c>
      <c r="D70" s="745">
        <v>0</v>
      </c>
      <c r="E70" s="287">
        <f>SUM('Prod. GEXCHA'!N4:O4)</f>
        <v>2</v>
      </c>
      <c r="F70" s="287">
        <f>E70</f>
        <v>2</v>
      </c>
      <c r="G70" s="287">
        <f>D70*F70</f>
        <v>0</v>
      </c>
      <c r="H70" s="433" t="s">
        <v>113</v>
      </c>
      <c r="I70" s="429">
        <v>0.05</v>
      </c>
      <c r="J70" s="748">
        <v>0</v>
      </c>
      <c r="K70" s="393">
        <f>SUM('Prod. GEXCRI'!N4:O4)</f>
        <v>2</v>
      </c>
      <c r="L70" s="394">
        <f>K70</f>
        <v>2</v>
      </c>
      <c r="M70" s="394">
        <f>J70*L70</f>
        <v>0</v>
      </c>
    </row>
    <row r="71" spans="2:13">
      <c r="B71" s="435" t="s">
        <v>114</v>
      </c>
      <c r="C71" s="441">
        <v>0.02</v>
      </c>
      <c r="D71" s="745">
        <v>0</v>
      </c>
      <c r="E71" s="287">
        <f>SUM('Prod. GEXCHA'!N5:O5)</f>
        <v>2</v>
      </c>
      <c r="F71" s="287">
        <f t="shared" ref="F71:F86" si="0">E71</f>
        <v>2</v>
      </c>
      <c r="G71" s="287">
        <f t="shared" ref="G71:G86" si="1">D71*F71</f>
        <v>0</v>
      </c>
      <c r="H71" s="434" t="s">
        <v>115</v>
      </c>
      <c r="I71" s="429">
        <v>0.03</v>
      </c>
      <c r="J71" s="748">
        <v>0</v>
      </c>
      <c r="K71" s="393">
        <f>SUM('Prod. GEXCRI'!N5:O5)</f>
        <v>2</v>
      </c>
      <c r="L71" s="394">
        <f t="shared" ref="L71:L83" si="2">K71</f>
        <v>2</v>
      </c>
      <c r="M71" s="394">
        <f t="shared" ref="M71:M83" si="3">J71*L71</f>
        <v>0</v>
      </c>
    </row>
    <row r="72" spans="2:13">
      <c r="B72" s="435" t="s">
        <v>116</v>
      </c>
      <c r="C72" s="445">
        <v>0.03</v>
      </c>
      <c r="D72" s="745">
        <v>0</v>
      </c>
      <c r="E72" s="287">
        <f>SUM('Prod. GEXCHA'!N6:O6)</f>
        <v>2</v>
      </c>
      <c r="F72" s="287">
        <f t="shared" si="0"/>
        <v>2</v>
      </c>
      <c r="G72" s="287">
        <f t="shared" si="1"/>
        <v>0</v>
      </c>
      <c r="H72" s="434" t="s">
        <v>117</v>
      </c>
      <c r="I72" s="429">
        <v>0.04</v>
      </c>
      <c r="J72" s="746">
        <v>0</v>
      </c>
      <c r="K72" s="393">
        <f>SUM('Prod. GEXCRI'!N6:O6)</f>
        <v>1</v>
      </c>
      <c r="L72" s="394">
        <f t="shared" si="2"/>
        <v>1</v>
      </c>
      <c r="M72" s="394">
        <f t="shared" si="3"/>
        <v>0</v>
      </c>
    </row>
    <row r="73" spans="2:13">
      <c r="B73" s="435" t="s">
        <v>118</v>
      </c>
      <c r="C73" s="441">
        <v>0.03</v>
      </c>
      <c r="D73" s="745">
        <v>0</v>
      </c>
      <c r="E73" s="287">
        <f>SUM('Prod. GEXCHA'!N7:O7)</f>
        <v>1</v>
      </c>
      <c r="F73" s="287">
        <f t="shared" si="0"/>
        <v>1</v>
      </c>
      <c r="G73" s="287">
        <f t="shared" si="1"/>
        <v>0</v>
      </c>
      <c r="H73" s="435" t="s">
        <v>119</v>
      </c>
      <c r="I73" s="429">
        <v>0.05</v>
      </c>
      <c r="J73" s="748">
        <v>0</v>
      </c>
      <c r="K73" s="393">
        <f>SUM('Prod. GEXCRI'!N7:O7)</f>
        <v>1</v>
      </c>
      <c r="L73" s="394">
        <f t="shared" si="2"/>
        <v>1</v>
      </c>
      <c r="M73" s="394">
        <f t="shared" si="3"/>
        <v>0</v>
      </c>
    </row>
    <row r="74" spans="2:13">
      <c r="B74" s="435" t="s">
        <v>120</v>
      </c>
      <c r="C74" s="441">
        <v>0.02</v>
      </c>
      <c r="D74" s="745">
        <v>0</v>
      </c>
      <c r="E74" s="287">
        <f>SUM('Prod. GEXCHA'!N8:O8)</f>
        <v>3</v>
      </c>
      <c r="F74" s="287">
        <f t="shared" si="0"/>
        <v>3</v>
      </c>
      <c r="G74" s="287">
        <f t="shared" si="1"/>
        <v>0</v>
      </c>
      <c r="H74" s="434" t="s">
        <v>121</v>
      </c>
      <c r="I74" s="429">
        <v>0.05</v>
      </c>
      <c r="J74" s="748">
        <v>0</v>
      </c>
      <c r="K74" s="393">
        <f>SUM('Prod. GEXCRI'!N8:O8)</f>
        <v>2</v>
      </c>
      <c r="L74" s="394">
        <f t="shared" si="2"/>
        <v>2</v>
      </c>
      <c r="M74" s="394">
        <f t="shared" si="3"/>
        <v>0</v>
      </c>
    </row>
    <row r="75" spans="2:13">
      <c r="B75" s="435" t="s">
        <v>122</v>
      </c>
      <c r="C75" s="441">
        <v>0.03</v>
      </c>
      <c r="D75" s="745">
        <v>0</v>
      </c>
      <c r="E75" s="287">
        <f>SUM('Prod. GEXCHA'!N9:O9)</f>
        <v>1</v>
      </c>
      <c r="F75" s="287">
        <f t="shared" si="0"/>
        <v>1</v>
      </c>
      <c r="G75" s="287">
        <f t="shared" si="1"/>
        <v>0</v>
      </c>
      <c r="H75" s="433" t="s">
        <v>123</v>
      </c>
      <c r="I75" s="429">
        <v>0.05</v>
      </c>
      <c r="J75" s="748">
        <v>0</v>
      </c>
      <c r="K75" s="393">
        <f>SUM('Prod. GEXCRI'!N9:O9)</f>
        <v>3</v>
      </c>
      <c r="L75" s="394">
        <f t="shared" si="2"/>
        <v>3</v>
      </c>
      <c r="M75" s="394">
        <f t="shared" si="3"/>
        <v>0</v>
      </c>
    </row>
    <row r="76" spans="2:13">
      <c r="B76" s="435" t="s">
        <v>124</v>
      </c>
      <c r="C76" s="441">
        <v>0.03</v>
      </c>
      <c r="D76" s="746">
        <v>0</v>
      </c>
      <c r="E76" s="287">
        <f>SUM('Prod. GEXCHA'!N10:O10)</f>
        <v>1</v>
      </c>
      <c r="F76" s="287">
        <f t="shared" si="0"/>
        <v>1</v>
      </c>
      <c r="G76" s="287">
        <f t="shared" si="1"/>
        <v>0</v>
      </c>
      <c r="H76" s="434" t="s">
        <v>125</v>
      </c>
      <c r="I76" s="429">
        <v>0.03</v>
      </c>
      <c r="J76" s="746">
        <v>0</v>
      </c>
      <c r="K76" s="393">
        <f>SUM('Prod. GEXCRI'!N10:O10)</f>
        <v>1</v>
      </c>
      <c r="L76" s="394">
        <f t="shared" si="2"/>
        <v>1</v>
      </c>
      <c r="M76" s="394">
        <f t="shared" si="3"/>
        <v>0</v>
      </c>
    </row>
    <row r="77" spans="2:13">
      <c r="B77" s="435" t="s">
        <v>126</v>
      </c>
      <c r="C77" s="441">
        <v>0.03</v>
      </c>
      <c r="D77" s="745">
        <v>0</v>
      </c>
      <c r="E77" s="287">
        <f>SUM('Prod. GEXCHA'!N11:O11)</f>
        <v>1</v>
      </c>
      <c r="F77" s="287">
        <f t="shared" si="0"/>
        <v>1</v>
      </c>
      <c r="G77" s="287">
        <f t="shared" si="1"/>
        <v>0</v>
      </c>
      <c r="H77" s="434" t="s">
        <v>127</v>
      </c>
      <c r="I77" s="429">
        <v>0.05</v>
      </c>
      <c r="J77" s="748">
        <v>0</v>
      </c>
      <c r="K77" s="393">
        <f>SUM('Prod. GEXCRI'!N11:O11)</f>
        <v>1</v>
      </c>
      <c r="L77" s="394">
        <f t="shared" si="2"/>
        <v>1</v>
      </c>
      <c r="M77" s="394">
        <f t="shared" si="3"/>
        <v>0</v>
      </c>
    </row>
    <row r="78" spans="2:13">
      <c r="B78" s="435" t="s">
        <v>128</v>
      </c>
      <c r="C78" s="441">
        <v>0.03</v>
      </c>
      <c r="D78" s="745">
        <v>0</v>
      </c>
      <c r="E78" s="287">
        <f>SUM('Prod. GEXCHA'!N12:O12)</f>
        <v>2</v>
      </c>
      <c r="F78" s="287">
        <f t="shared" si="0"/>
        <v>2</v>
      </c>
      <c r="G78" s="287">
        <f t="shared" si="1"/>
        <v>0</v>
      </c>
      <c r="H78" s="434" t="s">
        <v>129</v>
      </c>
      <c r="I78" s="429">
        <v>0.05</v>
      </c>
      <c r="J78" s="748">
        <v>0</v>
      </c>
      <c r="K78" s="393">
        <f>SUM('Prod. GEXCRI'!N12:O12)</f>
        <v>1</v>
      </c>
      <c r="L78" s="394">
        <f t="shared" si="2"/>
        <v>1</v>
      </c>
      <c r="M78" s="394">
        <f t="shared" si="3"/>
        <v>0</v>
      </c>
    </row>
    <row r="79" spans="2:13">
      <c r="B79" s="435" t="s">
        <v>130</v>
      </c>
      <c r="C79" s="441">
        <v>0.05</v>
      </c>
      <c r="D79" s="745">
        <v>0</v>
      </c>
      <c r="E79" s="287">
        <f>SUM('Prod. GEXCHA'!N13:O13)</f>
        <v>1</v>
      </c>
      <c r="F79" s="287">
        <f t="shared" si="0"/>
        <v>1</v>
      </c>
      <c r="G79" s="287">
        <f>D79*F79</f>
        <v>0</v>
      </c>
      <c r="H79" s="434" t="s">
        <v>131</v>
      </c>
      <c r="I79" s="429">
        <v>0.03</v>
      </c>
      <c r="J79" s="746">
        <v>0</v>
      </c>
      <c r="K79" s="393">
        <f>SUM('Prod. GEXCRI'!N13:O13)</f>
        <v>0</v>
      </c>
      <c r="L79" s="394">
        <f>K79</f>
        <v>0</v>
      </c>
      <c r="M79" s="394">
        <f>J79*L79</f>
        <v>0</v>
      </c>
    </row>
    <row r="80" spans="2:13">
      <c r="B80" s="435" t="s">
        <v>132</v>
      </c>
      <c r="C80" s="441">
        <v>0.02</v>
      </c>
      <c r="D80" s="745">
        <v>0</v>
      </c>
      <c r="E80" s="287">
        <f>SUM('Prod. GEXCHA'!N14:O14)</f>
        <v>1</v>
      </c>
      <c r="F80" s="287">
        <f t="shared" si="0"/>
        <v>1</v>
      </c>
      <c r="G80" s="287">
        <f t="shared" si="1"/>
        <v>0</v>
      </c>
      <c r="H80" s="434" t="s">
        <v>133</v>
      </c>
      <c r="I80" s="429">
        <v>0.04</v>
      </c>
      <c r="J80" s="746">
        <v>0</v>
      </c>
      <c r="K80" s="393">
        <f>SUM('Prod. GEXCRI'!N14:O14)</f>
        <v>0</v>
      </c>
      <c r="L80" s="394">
        <f t="shared" ref="L80" si="4">K80</f>
        <v>0</v>
      </c>
      <c r="M80" s="394">
        <f t="shared" ref="M80" si="5">J80*L80</f>
        <v>0</v>
      </c>
    </row>
    <row r="81" spans="2:13">
      <c r="B81" s="543" t="s">
        <v>134</v>
      </c>
      <c r="C81" s="544">
        <v>0.03</v>
      </c>
      <c r="D81" s="747">
        <v>0</v>
      </c>
      <c r="E81" s="287">
        <f>SUM('Prod. GEXCHA'!N15:O15)</f>
        <v>1</v>
      </c>
      <c r="F81" s="287">
        <f t="shared" si="0"/>
        <v>1</v>
      </c>
      <c r="G81" s="287">
        <f t="shared" si="1"/>
        <v>0</v>
      </c>
      <c r="H81" s="434" t="s">
        <v>135</v>
      </c>
      <c r="I81" s="429">
        <v>0.03</v>
      </c>
      <c r="J81" s="746">
        <v>0</v>
      </c>
      <c r="K81" s="393">
        <f>SUM('Prod. GEXCRI'!N15:O15)</f>
        <v>1</v>
      </c>
      <c r="L81" s="394">
        <f t="shared" si="2"/>
        <v>1</v>
      </c>
      <c r="M81" s="394">
        <f t="shared" si="3"/>
        <v>0</v>
      </c>
    </row>
    <row r="82" spans="2:13">
      <c r="B82" s="435" t="s">
        <v>136</v>
      </c>
      <c r="C82" s="441">
        <v>0.03</v>
      </c>
      <c r="D82" s="746">
        <v>0</v>
      </c>
      <c r="E82" s="287">
        <f>SUM('Prod. GEXCHA'!N16:O16)</f>
        <v>1</v>
      </c>
      <c r="F82" s="287">
        <f t="shared" si="0"/>
        <v>1</v>
      </c>
      <c r="G82" s="287">
        <f t="shared" si="1"/>
        <v>0</v>
      </c>
      <c r="H82" s="434" t="s">
        <v>137</v>
      </c>
      <c r="I82" s="429">
        <v>0.03</v>
      </c>
      <c r="J82" s="748">
        <v>0</v>
      </c>
      <c r="K82" s="393">
        <f>SUM('Prod. GEXCRI'!N16:O16)</f>
        <v>3</v>
      </c>
      <c r="L82" s="394">
        <f t="shared" si="2"/>
        <v>3</v>
      </c>
      <c r="M82" s="394">
        <f t="shared" si="3"/>
        <v>0</v>
      </c>
    </row>
    <row r="83" spans="2:13">
      <c r="B83" s="435" t="s">
        <v>138</v>
      </c>
      <c r="C83" s="441">
        <v>0.04</v>
      </c>
      <c r="D83" s="745">
        <v>0</v>
      </c>
      <c r="E83" s="287">
        <f>SUM('Prod. GEXCHA'!N17:O17)</f>
        <v>1</v>
      </c>
      <c r="F83" s="287">
        <f t="shared" si="0"/>
        <v>1</v>
      </c>
      <c r="G83" s="287">
        <f t="shared" si="1"/>
        <v>0</v>
      </c>
      <c r="H83" s="436" t="s">
        <v>139</v>
      </c>
      <c r="I83" s="437">
        <v>0.03</v>
      </c>
      <c r="J83" s="749">
        <v>0</v>
      </c>
      <c r="K83" s="393">
        <f>SUM('Prod. GEXCRI'!N17:O17)</f>
        <v>1</v>
      </c>
      <c r="L83" s="394">
        <f t="shared" si="2"/>
        <v>1</v>
      </c>
      <c r="M83" s="394">
        <f t="shared" si="3"/>
        <v>0</v>
      </c>
    </row>
    <row r="84" spans="2:13">
      <c r="B84" s="435" t="s">
        <v>140</v>
      </c>
      <c r="C84" s="441">
        <v>0.02</v>
      </c>
      <c r="D84" s="745">
        <v>0</v>
      </c>
      <c r="E84" s="287">
        <f>SUM('Prod. GEXCHA'!N18:O18)</f>
        <v>2</v>
      </c>
      <c r="F84" s="287">
        <f t="shared" si="0"/>
        <v>2</v>
      </c>
      <c r="G84" s="287">
        <f t="shared" si="1"/>
        <v>0</v>
      </c>
      <c r="H84" s="46" t="s">
        <v>141</v>
      </c>
      <c r="J84" s="288">
        <f>AVERAGE(J70:J83)</f>
        <v>0</v>
      </c>
      <c r="K84" s="393">
        <f>SUM(K70:K83)</f>
        <v>19</v>
      </c>
      <c r="L84" s="394">
        <f>SUM(L70:L83)</f>
        <v>19</v>
      </c>
      <c r="M84" s="394">
        <f>SUM(M70:M83)</f>
        <v>0</v>
      </c>
    </row>
    <row r="85" spans="2:13">
      <c r="B85" s="435" t="s">
        <v>142</v>
      </c>
      <c r="C85" s="441">
        <v>0.03</v>
      </c>
      <c r="D85" s="745">
        <v>0</v>
      </c>
      <c r="E85" s="287">
        <f>SUM('Prod. GEXCHA'!N19:O19)</f>
        <v>2</v>
      </c>
      <c r="F85" s="287">
        <f t="shared" si="0"/>
        <v>2</v>
      </c>
      <c r="G85" s="287">
        <f t="shared" si="1"/>
        <v>0</v>
      </c>
      <c r="H85" s="438" t="s">
        <v>143</v>
      </c>
      <c r="I85" s="439"/>
      <c r="J85" s="440">
        <f>M84/K84</f>
        <v>0</v>
      </c>
      <c r="K85" s="1"/>
      <c r="L85" s="1"/>
    </row>
    <row r="86" spans="2:13">
      <c r="B86" s="443" t="s">
        <v>144</v>
      </c>
      <c r="C86" s="444">
        <v>0.03</v>
      </c>
      <c r="D86" s="750">
        <v>0</v>
      </c>
      <c r="E86" s="287">
        <f>SUM('Prod. GEXCHA'!N20:O20)</f>
        <v>1</v>
      </c>
      <c r="F86" s="287">
        <f t="shared" si="0"/>
        <v>1</v>
      </c>
      <c r="G86" s="287">
        <f t="shared" si="1"/>
        <v>0</v>
      </c>
      <c r="L86" s="289"/>
    </row>
    <row r="87" spans="2:13">
      <c r="B87" s="46" t="s">
        <v>141</v>
      </c>
      <c r="D87" s="540">
        <f>AVERAGE(D70:D86)</f>
        <v>0</v>
      </c>
      <c r="E87" s="395">
        <f>SUM(E70:E86)</f>
        <v>25</v>
      </c>
      <c r="F87" s="287">
        <f>SUM(F70:F86)</f>
        <v>25</v>
      </c>
      <c r="G87" s="395">
        <f>SUM(G70:G86)</f>
        <v>0</v>
      </c>
    </row>
    <row r="88" spans="2:13">
      <c r="B88" s="438" t="s">
        <v>143</v>
      </c>
      <c r="C88" s="439"/>
      <c r="D88" s="440">
        <f>G87/E87</f>
        <v>0</v>
      </c>
    </row>
    <row r="89" spans="2:13">
      <c r="E89" s="287"/>
    </row>
    <row r="90" spans="2:13">
      <c r="B90" s="1" t="s">
        <v>145</v>
      </c>
    </row>
    <row r="91" spans="2:13">
      <c r="B91" s="430" t="s">
        <v>146</v>
      </c>
      <c r="C91" s="431" t="s">
        <v>106</v>
      </c>
      <c r="D91" s="432" t="s">
        <v>107</v>
      </c>
    </row>
    <row r="92" spans="2:13" ht="14.25" customHeight="1">
      <c r="B92" s="442" t="s">
        <v>147</v>
      </c>
      <c r="C92" s="441">
        <v>2.5000000000000001E-2</v>
      </c>
      <c r="D92" s="751">
        <v>0</v>
      </c>
      <c r="E92" s="783"/>
      <c r="F92" s="784"/>
      <c r="G92" s="784"/>
    </row>
  </sheetData>
  <mergeCells count="40">
    <mergeCell ref="C53:D53"/>
    <mergeCell ref="B64:L64"/>
    <mergeCell ref="B68:L68"/>
    <mergeCell ref="C54:L54"/>
    <mergeCell ref="B55:E55"/>
    <mergeCell ref="C57:L57"/>
    <mergeCell ref="C60:L60"/>
    <mergeCell ref="B59:E59"/>
    <mergeCell ref="B58:J58"/>
    <mergeCell ref="C48:D48"/>
    <mergeCell ref="C49:D49"/>
    <mergeCell ref="C50:D50"/>
    <mergeCell ref="C51:D51"/>
    <mergeCell ref="C52:D52"/>
    <mergeCell ref="C43:L43"/>
    <mergeCell ref="C44:L44"/>
    <mergeCell ref="C45:D45"/>
    <mergeCell ref="C46:D46"/>
    <mergeCell ref="C47:D47"/>
    <mergeCell ref="B37:L37"/>
    <mergeCell ref="B38:L38"/>
    <mergeCell ref="B39:L39"/>
    <mergeCell ref="B41:L41"/>
    <mergeCell ref="B42:L42"/>
    <mergeCell ref="E92:G92"/>
    <mergeCell ref="B1:L1"/>
    <mergeCell ref="C3:D3"/>
    <mergeCell ref="C4:D4"/>
    <mergeCell ref="B6:L6"/>
    <mergeCell ref="C10:E10"/>
    <mergeCell ref="G10:I10"/>
    <mergeCell ref="B19:L19"/>
    <mergeCell ref="B29:L29"/>
    <mergeCell ref="B30:L30"/>
    <mergeCell ref="B31:L31"/>
    <mergeCell ref="B32:L32"/>
    <mergeCell ref="B33:L33"/>
    <mergeCell ref="B34:L34"/>
    <mergeCell ref="B35:L35"/>
    <mergeCell ref="B36:L36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55A11"/>
  </sheetPr>
  <dimension ref="A1:AMK147"/>
  <sheetViews>
    <sheetView showGridLines="0" topLeftCell="A136" zoomScale="80" zoomScaleNormal="80" workbookViewId="0">
      <selection activeCell="A163" sqref="A163:A166"/>
    </sheetView>
  </sheetViews>
  <sheetFormatPr defaultRowHeight="14.25"/>
  <cols>
    <col min="1" max="1" width="55.75" style="47" customWidth="1"/>
    <col min="2" max="2" width="18.5" style="47" customWidth="1"/>
    <col min="3" max="3" width="13.625" style="47" customWidth="1"/>
    <col min="4" max="4" width="11.375" style="47" customWidth="1"/>
    <col min="5" max="5" width="16" style="47" customWidth="1"/>
    <col min="6" max="6" width="17.375" style="47" customWidth="1"/>
    <col min="7" max="7" width="16.5" style="47" customWidth="1"/>
    <col min="8" max="9" width="15.25" style="47" customWidth="1"/>
    <col min="10" max="10" width="8.5" style="47" customWidth="1"/>
    <col min="11" max="11" width="43.625" style="47" customWidth="1"/>
    <col min="12" max="12" width="12.5" style="47" customWidth="1"/>
    <col min="13" max="1025" width="9" style="47" customWidth="1"/>
  </cols>
  <sheetData>
    <row r="1" spans="1:1025" s="48" customFormat="1" ht="20.25" customHeight="1">
      <c r="A1" s="814" t="s">
        <v>148</v>
      </c>
      <c r="B1" s="815"/>
      <c r="C1" s="815"/>
      <c r="D1" s="815"/>
      <c r="E1" s="815"/>
      <c r="F1" s="816"/>
      <c r="G1" s="296" t="s">
        <v>149</v>
      </c>
      <c r="H1" s="296"/>
      <c r="I1" s="296"/>
      <c r="J1" s="296"/>
      <c r="K1" s="296"/>
      <c r="L1" s="296"/>
      <c r="M1" s="296"/>
    </row>
    <row r="2" spans="1:1025" ht="52.5" customHeight="1">
      <c r="A2" s="49" t="s">
        <v>150</v>
      </c>
      <c r="B2" s="50" t="s">
        <v>151</v>
      </c>
      <c r="C2" s="50" t="s">
        <v>152</v>
      </c>
      <c r="D2" s="51" t="s">
        <v>153</v>
      </c>
      <c r="E2" s="300" t="s">
        <v>154</v>
      </c>
      <c r="F2" s="297" t="s">
        <v>155</v>
      </c>
      <c r="G2" s="295" t="s">
        <v>156</v>
      </c>
      <c r="H2" s="295"/>
      <c r="I2" s="295"/>
      <c r="J2" s="295"/>
      <c r="K2" s="295"/>
      <c r="L2" s="295"/>
      <c r="M2" s="295"/>
    </row>
    <row r="3" spans="1:1025" ht="15" customHeight="1">
      <c r="A3" s="307" t="s">
        <v>157</v>
      </c>
      <c r="B3" s="469" t="s">
        <v>158</v>
      </c>
      <c r="C3" s="470">
        <f>4.74/5</f>
        <v>0.94800000000000006</v>
      </c>
      <c r="D3" s="767">
        <v>0</v>
      </c>
      <c r="E3" s="471">
        <f t="shared" ref="E3:E33" si="0">C3*D3</f>
        <v>0</v>
      </c>
      <c r="F3" s="472" t="s">
        <v>159</v>
      </c>
      <c r="G3" s="295" t="s">
        <v>160</v>
      </c>
      <c r="H3" s="295"/>
      <c r="I3" s="295"/>
      <c r="J3" s="295"/>
      <c r="K3" s="295"/>
      <c r="L3" s="295"/>
      <c r="M3" s="295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</row>
    <row r="4" spans="1:1025" ht="15" customHeight="1">
      <c r="A4" s="52" t="s">
        <v>161</v>
      </c>
      <c r="B4" s="53" t="s">
        <v>162</v>
      </c>
      <c r="C4" s="54">
        <v>2.02</v>
      </c>
      <c r="D4" s="767">
        <v>0</v>
      </c>
      <c r="E4" s="301">
        <f t="shared" si="0"/>
        <v>0</v>
      </c>
      <c r="F4" s="298" t="s">
        <v>163</v>
      </c>
      <c r="G4" s="295" t="s">
        <v>164</v>
      </c>
      <c r="H4" s="295"/>
      <c r="I4" s="295"/>
      <c r="J4" s="295"/>
      <c r="K4" s="295"/>
      <c r="L4" s="295"/>
      <c r="M4" s="295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ht="15" customHeight="1">
      <c r="A5" s="52" t="s">
        <v>165</v>
      </c>
      <c r="B5" s="53" t="s">
        <v>166</v>
      </c>
      <c r="C5" s="54">
        <v>2.52</v>
      </c>
      <c r="D5" s="767">
        <v>0</v>
      </c>
      <c r="E5" s="301">
        <f t="shared" si="0"/>
        <v>0</v>
      </c>
      <c r="F5" s="298" t="s">
        <v>163</v>
      </c>
      <c r="G5" s="295" t="s">
        <v>167</v>
      </c>
      <c r="H5" s="295"/>
      <c r="I5" s="295"/>
      <c r="J5" s="295"/>
      <c r="K5" s="295"/>
      <c r="L5" s="295"/>
      <c r="M5" s="29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ht="15" customHeight="1">
      <c r="A6" s="52" t="s">
        <v>168</v>
      </c>
      <c r="B6" s="53" t="s">
        <v>169</v>
      </c>
      <c r="C6" s="54">
        <v>1.48</v>
      </c>
      <c r="D6" s="767">
        <v>0</v>
      </c>
      <c r="E6" s="301">
        <f>C6*D6</f>
        <v>0</v>
      </c>
      <c r="F6" s="298" t="s">
        <v>170</v>
      </c>
      <c r="G6" s="295"/>
      <c r="H6" s="295"/>
      <c r="I6" s="295"/>
      <c r="J6" s="295"/>
      <c r="K6" s="295"/>
      <c r="L6" s="295"/>
      <c r="M6" s="295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ht="15" customHeight="1">
      <c r="A7" s="52" t="s">
        <v>171</v>
      </c>
      <c r="B7" s="53" t="s">
        <v>158</v>
      </c>
      <c r="C7" s="54">
        <v>0.3</v>
      </c>
      <c r="D7" s="767">
        <v>0</v>
      </c>
      <c r="E7" s="301">
        <f t="shared" si="0"/>
        <v>0</v>
      </c>
      <c r="F7" s="298" t="s">
        <v>172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ht="15" customHeight="1">
      <c r="A8" s="52" t="s">
        <v>173</v>
      </c>
      <c r="B8" s="53" t="s">
        <v>158</v>
      </c>
      <c r="C8" s="54">
        <v>0.2</v>
      </c>
      <c r="D8" s="767">
        <v>0</v>
      </c>
      <c r="E8" s="301">
        <f t="shared" ref="E8" si="1">C8*D8</f>
        <v>0</v>
      </c>
      <c r="F8" s="298" t="s">
        <v>174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</row>
    <row r="9" spans="1:1025" ht="15" customHeight="1">
      <c r="A9" s="52" t="s">
        <v>175</v>
      </c>
      <c r="B9" s="53" t="s">
        <v>158</v>
      </c>
      <c r="C9" s="54">
        <v>1.35</v>
      </c>
      <c r="D9" s="767">
        <v>0</v>
      </c>
      <c r="E9" s="301">
        <f t="shared" si="0"/>
        <v>0</v>
      </c>
      <c r="F9" s="298" t="s">
        <v>176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</row>
    <row r="10" spans="1:1025" ht="15" customHeight="1">
      <c r="A10" s="52" t="s">
        <v>177</v>
      </c>
      <c r="B10" s="53" t="s">
        <v>158</v>
      </c>
      <c r="C10" s="54">
        <f>0.5+0.67</f>
        <v>1.17</v>
      </c>
      <c r="D10" s="767">
        <v>0</v>
      </c>
      <c r="E10" s="301">
        <f t="shared" si="0"/>
        <v>0</v>
      </c>
      <c r="F10" s="298" t="s">
        <v>178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</row>
    <row r="11" spans="1:1025" ht="15" customHeight="1">
      <c r="A11" s="52" t="s">
        <v>179</v>
      </c>
      <c r="B11" s="53" t="s">
        <v>162</v>
      </c>
      <c r="C11" s="54">
        <v>1.43</v>
      </c>
      <c r="D11" s="767">
        <v>0</v>
      </c>
      <c r="E11" s="301">
        <f t="shared" si="0"/>
        <v>0</v>
      </c>
      <c r="F11" s="298" t="s">
        <v>170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ht="15" customHeight="1">
      <c r="A12" s="52" t="s">
        <v>180</v>
      </c>
      <c r="B12" s="53" t="s">
        <v>162</v>
      </c>
      <c r="C12" s="54">
        <v>2.2000000000000002</v>
      </c>
      <c r="D12" s="767">
        <v>0</v>
      </c>
      <c r="E12" s="301">
        <f t="shared" ref="E12" si="2">C12*D12</f>
        <v>0</v>
      </c>
      <c r="F12" s="298" t="s">
        <v>178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ht="15" customHeight="1">
      <c r="A13" s="52" t="s">
        <v>181</v>
      </c>
      <c r="B13" s="53" t="s">
        <v>17</v>
      </c>
      <c r="C13" s="54">
        <v>1.0900000000000001</v>
      </c>
      <c r="D13" s="767">
        <v>0</v>
      </c>
      <c r="E13" s="301">
        <f t="shared" si="0"/>
        <v>0</v>
      </c>
      <c r="F13" s="298" t="s">
        <v>182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</row>
    <row r="14" spans="1:1025" ht="15" customHeight="1">
      <c r="A14" s="52" t="s">
        <v>183</v>
      </c>
      <c r="B14" s="53" t="s">
        <v>17</v>
      </c>
      <c r="C14" s="54">
        <v>1.27</v>
      </c>
      <c r="D14" s="767">
        <v>0</v>
      </c>
      <c r="E14" s="301">
        <f t="shared" si="0"/>
        <v>0</v>
      </c>
      <c r="F14" s="298" t="s">
        <v>184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15" customHeight="1">
      <c r="A15" s="52" t="s">
        <v>185</v>
      </c>
      <c r="B15" s="53" t="s">
        <v>17</v>
      </c>
      <c r="C15" s="54">
        <v>2.2200000000000002</v>
      </c>
      <c r="D15" s="767">
        <v>0</v>
      </c>
      <c r="E15" s="301">
        <f t="shared" si="0"/>
        <v>0</v>
      </c>
      <c r="F15" s="298" t="s">
        <v>176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ht="15" customHeight="1">
      <c r="A16" s="52" t="s">
        <v>186</v>
      </c>
      <c r="B16" s="53" t="s">
        <v>187</v>
      </c>
      <c r="C16" s="54">
        <v>0.65</v>
      </c>
      <c r="D16" s="767">
        <v>0</v>
      </c>
      <c r="E16" s="301">
        <f t="shared" ref="E16" si="3">C16*D16</f>
        <v>0</v>
      </c>
      <c r="F16" s="298" t="s">
        <v>170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</row>
    <row r="17" spans="1:7" customFormat="1" ht="15" customHeight="1">
      <c r="A17" s="52" t="s">
        <v>188</v>
      </c>
      <c r="B17" s="53" t="s">
        <v>17</v>
      </c>
      <c r="C17" s="54">
        <v>2.41</v>
      </c>
      <c r="D17" s="767">
        <v>0</v>
      </c>
      <c r="E17" s="301">
        <f t="shared" si="0"/>
        <v>0</v>
      </c>
      <c r="F17" s="298" t="s">
        <v>189</v>
      </c>
      <c r="G17" s="47"/>
    </row>
    <row r="18" spans="1:7" customFormat="1" ht="15" customHeight="1">
      <c r="A18" s="52" t="s">
        <v>190</v>
      </c>
      <c r="B18" s="53" t="s">
        <v>17</v>
      </c>
      <c r="C18" s="54">
        <v>0.25</v>
      </c>
      <c r="D18" s="767">
        <v>0</v>
      </c>
      <c r="E18" s="301">
        <f t="shared" si="0"/>
        <v>0</v>
      </c>
      <c r="F18" s="298" t="s">
        <v>191</v>
      </c>
      <c r="G18" s="47"/>
    </row>
    <row r="19" spans="1:7" customFormat="1" ht="15" customHeight="1">
      <c r="A19" s="52" t="s">
        <v>192</v>
      </c>
      <c r="B19" s="53" t="s">
        <v>193</v>
      </c>
      <c r="C19" s="54">
        <v>1.61</v>
      </c>
      <c r="D19" s="767">
        <v>0</v>
      </c>
      <c r="E19" s="301">
        <f t="shared" si="0"/>
        <v>0</v>
      </c>
      <c r="F19" s="298" t="s">
        <v>194</v>
      </c>
      <c r="G19" s="47"/>
    </row>
    <row r="20" spans="1:7" customFormat="1" ht="15" customHeight="1">
      <c r="A20" s="52" t="s">
        <v>195</v>
      </c>
      <c r="B20" s="53" t="s">
        <v>196</v>
      </c>
      <c r="C20" s="54">
        <v>0.3</v>
      </c>
      <c r="D20" s="767">
        <v>0</v>
      </c>
      <c r="E20" s="301">
        <f t="shared" si="0"/>
        <v>0</v>
      </c>
      <c r="F20" s="298" t="s">
        <v>163</v>
      </c>
      <c r="G20" s="47"/>
    </row>
    <row r="21" spans="1:7" customFormat="1" ht="15" customHeight="1">
      <c r="A21" s="52" t="s">
        <v>197</v>
      </c>
      <c r="B21" s="53" t="s">
        <v>198</v>
      </c>
      <c r="C21" s="54">
        <v>2.2999999999999998</v>
      </c>
      <c r="D21" s="767">
        <v>0</v>
      </c>
      <c r="E21" s="301">
        <f t="shared" si="0"/>
        <v>0</v>
      </c>
      <c r="F21" s="298" t="s">
        <v>178</v>
      </c>
      <c r="G21" s="47"/>
    </row>
    <row r="22" spans="1:7" customFormat="1" ht="15" customHeight="1">
      <c r="A22" s="52" t="s">
        <v>199</v>
      </c>
      <c r="B22" s="53" t="s">
        <v>17</v>
      </c>
      <c r="C22" s="54">
        <v>2.58</v>
      </c>
      <c r="D22" s="767">
        <v>0</v>
      </c>
      <c r="E22" s="301">
        <f t="shared" si="0"/>
        <v>0</v>
      </c>
      <c r="F22" s="298" t="s">
        <v>178</v>
      </c>
      <c r="G22" s="47"/>
    </row>
    <row r="23" spans="1:7" customFormat="1" ht="15" customHeight="1">
      <c r="A23" s="52" t="s">
        <v>200</v>
      </c>
      <c r="B23" s="53" t="s">
        <v>201</v>
      </c>
      <c r="C23" s="54">
        <v>0.62</v>
      </c>
      <c r="D23" s="767">
        <v>0</v>
      </c>
      <c r="E23" s="301">
        <f t="shared" si="0"/>
        <v>0</v>
      </c>
      <c r="F23" s="298" t="s">
        <v>170</v>
      </c>
      <c r="G23" s="47"/>
    </row>
    <row r="24" spans="1:7" customFormat="1" ht="15" customHeight="1">
      <c r="A24" s="52" t="s">
        <v>202</v>
      </c>
      <c r="B24" s="53" t="s">
        <v>203</v>
      </c>
      <c r="C24" s="54">
        <v>2.41</v>
      </c>
      <c r="D24" s="767">
        <v>0</v>
      </c>
      <c r="E24" s="301">
        <f t="shared" si="0"/>
        <v>0</v>
      </c>
      <c r="F24" s="298" t="s">
        <v>170</v>
      </c>
      <c r="G24" s="47"/>
    </row>
    <row r="25" spans="1:7" customFormat="1" ht="15" customHeight="1">
      <c r="A25" s="52" t="s">
        <v>204</v>
      </c>
      <c r="B25" s="53" t="s">
        <v>205</v>
      </c>
      <c r="C25" s="54">
        <v>5.88</v>
      </c>
      <c r="D25" s="767">
        <v>0</v>
      </c>
      <c r="E25" s="301">
        <f t="shared" si="0"/>
        <v>0</v>
      </c>
      <c r="F25" s="298" t="s">
        <v>170</v>
      </c>
      <c r="G25" s="47"/>
    </row>
    <row r="26" spans="1:7" customFormat="1" ht="15" customHeight="1">
      <c r="A26" s="52" t="s">
        <v>206</v>
      </c>
      <c r="B26" s="53" t="s">
        <v>207</v>
      </c>
      <c r="C26" s="54">
        <v>2.75</v>
      </c>
      <c r="D26" s="767">
        <v>0</v>
      </c>
      <c r="E26" s="301">
        <f t="shared" si="0"/>
        <v>0</v>
      </c>
      <c r="F26" s="298" t="s">
        <v>170</v>
      </c>
      <c r="G26" s="47"/>
    </row>
    <row r="27" spans="1:7" customFormat="1" ht="15" customHeight="1">
      <c r="A27" s="52" t="s">
        <v>208</v>
      </c>
      <c r="B27" s="53" t="s">
        <v>17</v>
      </c>
      <c r="C27" s="54">
        <v>1.2</v>
      </c>
      <c r="D27" s="767">
        <v>0</v>
      </c>
      <c r="E27" s="301">
        <f t="shared" si="0"/>
        <v>0</v>
      </c>
      <c r="F27" s="298" t="s">
        <v>178</v>
      </c>
      <c r="G27" s="47"/>
    </row>
    <row r="28" spans="1:7" customFormat="1" ht="15" customHeight="1">
      <c r="A28" s="52" t="s">
        <v>209</v>
      </c>
      <c r="B28" s="53" t="s">
        <v>210</v>
      </c>
      <c r="C28" s="54">
        <v>0.79</v>
      </c>
      <c r="D28" s="767">
        <v>0</v>
      </c>
      <c r="E28" s="301">
        <f t="shared" si="0"/>
        <v>0</v>
      </c>
      <c r="F28" s="298" t="s">
        <v>178</v>
      </c>
      <c r="G28" s="47"/>
    </row>
    <row r="29" spans="1:7" customFormat="1" ht="15" customHeight="1">
      <c r="A29" s="52" t="s">
        <v>211</v>
      </c>
      <c r="B29" s="53" t="s">
        <v>158</v>
      </c>
      <c r="C29" s="54">
        <v>0.77</v>
      </c>
      <c r="D29" s="767">
        <v>0</v>
      </c>
      <c r="E29" s="301">
        <f t="shared" si="0"/>
        <v>0</v>
      </c>
      <c r="F29" s="298" t="s">
        <v>170</v>
      </c>
      <c r="G29" s="47"/>
    </row>
    <row r="30" spans="1:7" customFormat="1" ht="15" customHeight="1">
      <c r="A30" s="52" t="s">
        <v>212</v>
      </c>
      <c r="B30" s="53" t="s">
        <v>17</v>
      </c>
      <c r="C30" s="54">
        <v>1.53</v>
      </c>
      <c r="D30" s="767">
        <v>0</v>
      </c>
      <c r="E30" s="301">
        <f t="shared" si="0"/>
        <v>0</v>
      </c>
      <c r="F30" s="298" t="s">
        <v>213</v>
      </c>
      <c r="G30" s="47"/>
    </row>
    <row r="31" spans="1:7" customFormat="1" ht="15" customHeight="1">
      <c r="A31" s="52" t="s">
        <v>214</v>
      </c>
      <c r="B31" s="53" t="s">
        <v>215</v>
      </c>
      <c r="C31" s="54">
        <v>0.68</v>
      </c>
      <c r="D31" s="767">
        <v>0</v>
      </c>
      <c r="E31" s="301">
        <f t="shared" si="0"/>
        <v>0</v>
      </c>
      <c r="F31" s="298" t="s">
        <v>216</v>
      </c>
      <c r="G31" s="47"/>
    </row>
    <row r="32" spans="1:7" customFormat="1" ht="15" customHeight="1">
      <c r="A32" s="52" t="s">
        <v>217</v>
      </c>
      <c r="B32" s="53" t="s">
        <v>215</v>
      </c>
      <c r="C32" s="54">
        <v>0.65</v>
      </c>
      <c r="D32" s="767">
        <v>0</v>
      </c>
      <c r="E32" s="301">
        <f t="shared" si="0"/>
        <v>0</v>
      </c>
      <c r="F32" s="298" t="s">
        <v>216</v>
      </c>
      <c r="G32" s="47"/>
    </row>
    <row r="33" spans="1:7" customFormat="1" ht="15" customHeight="1">
      <c r="A33" s="56" t="s">
        <v>218</v>
      </c>
      <c r="B33" s="57" t="s">
        <v>215</v>
      </c>
      <c r="C33" s="58">
        <v>1.02</v>
      </c>
      <c r="D33" s="767">
        <v>0</v>
      </c>
      <c r="E33" s="301">
        <f t="shared" si="0"/>
        <v>0</v>
      </c>
      <c r="F33" s="299" t="s">
        <v>178</v>
      </c>
      <c r="G33" s="47"/>
    </row>
    <row r="34" spans="1:7" customFormat="1" ht="20.25" customHeight="1">
      <c r="A34" s="509"/>
      <c r="B34" s="510"/>
      <c r="C34" s="510"/>
      <c r="D34" s="510"/>
      <c r="E34" s="511">
        <f>SUM(E3:E33)</f>
        <v>0</v>
      </c>
      <c r="F34" s="508"/>
      <c r="G34" s="47"/>
    </row>
    <row r="35" spans="1:7" customFormat="1" ht="20.25" customHeight="1">
      <c r="A35" s="827" t="s">
        <v>219</v>
      </c>
      <c r="B35" s="828"/>
      <c r="C35" s="828"/>
      <c r="D35" s="828"/>
      <c r="E35" s="828"/>
      <c r="F35" s="829"/>
      <c r="G35" s="47"/>
    </row>
    <row r="36" spans="1:7" customFormat="1" ht="56.25" customHeight="1">
      <c r="A36" s="49" t="s">
        <v>150</v>
      </c>
      <c r="B36" s="50" t="s">
        <v>151</v>
      </c>
      <c r="C36" s="50" t="s">
        <v>220</v>
      </c>
      <c r="D36" s="51" t="s">
        <v>153</v>
      </c>
      <c r="E36" s="59" t="s">
        <v>221</v>
      </c>
      <c r="F36" s="60" t="s">
        <v>155</v>
      </c>
      <c r="G36" s="47"/>
    </row>
    <row r="37" spans="1:7" customFormat="1" ht="15" customHeight="1">
      <c r="A37" s="61" t="s">
        <v>222</v>
      </c>
      <c r="B37" s="62" t="s">
        <v>17</v>
      </c>
      <c r="C37" s="54">
        <v>3.19</v>
      </c>
      <c r="D37" s="767">
        <v>0</v>
      </c>
      <c r="E37" s="63">
        <f t="shared" ref="E37:E55" si="4">C37*D37/12</f>
        <v>0</v>
      </c>
      <c r="F37" s="64" t="s">
        <v>178</v>
      </c>
      <c r="G37" s="47"/>
    </row>
    <row r="38" spans="1:7" customFormat="1" ht="15" customHeight="1">
      <c r="A38" s="473" t="s">
        <v>223</v>
      </c>
      <c r="B38" s="474" t="s">
        <v>17</v>
      </c>
      <c r="C38" s="475">
        <v>0.75</v>
      </c>
      <c r="D38" s="767">
        <v>0</v>
      </c>
      <c r="E38" s="476">
        <f t="shared" si="4"/>
        <v>0</v>
      </c>
      <c r="F38" s="477" t="s">
        <v>170</v>
      </c>
      <c r="G38" s="47"/>
    </row>
    <row r="39" spans="1:7" customFormat="1" ht="15" customHeight="1">
      <c r="A39" s="65" t="s">
        <v>224</v>
      </c>
      <c r="B39" s="66" t="s">
        <v>17</v>
      </c>
      <c r="C39" s="54">
        <v>0.75</v>
      </c>
      <c r="D39" s="767">
        <v>0</v>
      </c>
      <c r="E39" s="63">
        <f t="shared" si="4"/>
        <v>0</v>
      </c>
      <c r="F39" s="67" t="s">
        <v>170</v>
      </c>
      <c r="G39" s="47"/>
    </row>
    <row r="40" spans="1:7" customFormat="1" ht="15" customHeight="1">
      <c r="A40" s="478" t="s">
        <v>225</v>
      </c>
      <c r="B40" s="308" t="s">
        <v>17</v>
      </c>
      <c r="C40" s="479">
        <v>1.94</v>
      </c>
      <c r="D40" s="767">
        <v>0</v>
      </c>
      <c r="E40" s="480">
        <f t="shared" si="4"/>
        <v>0</v>
      </c>
      <c r="F40" s="481" t="s">
        <v>178</v>
      </c>
      <c r="G40" s="47"/>
    </row>
    <row r="41" spans="1:7" customFormat="1" ht="15" customHeight="1">
      <c r="A41" s="65" t="s">
        <v>226</v>
      </c>
      <c r="B41" s="66" t="s">
        <v>17</v>
      </c>
      <c r="C41" s="54">
        <v>2.85</v>
      </c>
      <c r="D41" s="767">
        <v>0</v>
      </c>
      <c r="E41" s="63">
        <f t="shared" si="4"/>
        <v>0</v>
      </c>
      <c r="F41" s="67" t="s">
        <v>170</v>
      </c>
      <c r="G41" s="47"/>
    </row>
    <row r="42" spans="1:7" customFormat="1" ht="15" customHeight="1">
      <c r="A42" s="65" t="s">
        <v>227</v>
      </c>
      <c r="B42" s="66" t="s">
        <v>17</v>
      </c>
      <c r="C42" s="54">
        <v>0.64</v>
      </c>
      <c r="D42" s="767">
        <v>0</v>
      </c>
      <c r="E42" s="63">
        <f t="shared" si="4"/>
        <v>0</v>
      </c>
      <c r="F42" s="67" t="s">
        <v>178</v>
      </c>
      <c r="G42" s="47"/>
    </row>
    <row r="43" spans="1:7" customFormat="1" ht="15" customHeight="1">
      <c r="A43" s="65" t="s">
        <v>228</v>
      </c>
      <c r="B43" s="66" t="s">
        <v>17</v>
      </c>
      <c r="C43" s="54">
        <v>1.6</v>
      </c>
      <c r="D43" s="767">
        <v>0</v>
      </c>
      <c r="E43" s="63">
        <f t="shared" si="4"/>
        <v>0</v>
      </c>
      <c r="F43" s="67" t="s">
        <v>213</v>
      </c>
      <c r="G43" s="47"/>
    </row>
    <row r="44" spans="1:7" customFormat="1" ht="15" customHeight="1">
      <c r="A44" s="65" t="s">
        <v>229</v>
      </c>
      <c r="B44" s="66" t="s">
        <v>17</v>
      </c>
      <c r="C44" s="54">
        <v>0.92</v>
      </c>
      <c r="D44" s="767">
        <v>0</v>
      </c>
      <c r="E44" s="63">
        <f t="shared" si="4"/>
        <v>0</v>
      </c>
      <c r="F44" s="67" t="s">
        <v>178</v>
      </c>
      <c r="G44" s="47"/>
    </row>
    <row r="45" spans="1:7" customFormat="1" ht="15" customHeight="1">
      <c r="A45" s="65" t="s">
        <v>230</v>
      </c>
      <c r="B45" s="66" t="s">
        <v>17</v>
      </c>
      <c r="C45" s="54">
        <v>1</v>
      </c>
      <c r="D45" s="767">
        <v>0</v>
      </c>
      <c r="E45" s="63">
        <f t="shared" si="4"/>
        <v>0</v>
      </c>
      <c r="F45" s="67" t="s">
        <v>216</v>
      </c>
      <c r="G45" s="47"/>
    </row>
    <row r="46" spans="1:7" customFormat="1" ht="15" customHeight="1">
      <c r="A46" s="65" t="s">
        <v>231</v>
      </c>
      <c r="B46" s="66" t="s">
        <v>17</v>
      </c>
      <c r="C46" s="54">
        <v>2.6</v>
      </c>
      <c r="D46" s="767">
        <v>0</v>
      </c>
      <c r="E46" s="63">
        <f t="shared" si="4"/>
        <v>0</v>
      </c>
      <c r="F46" s="67" t="s">
        <v>216</v>
      </c>
      <c r="G46" s="47"/>
    </row>
    <row r="47" spans="1:7" customFormat="1" ht="15" customHeight="1">
      <c r="A47" s="68" t="s">
        <v>232</v>
      </c>
      <c r="B47" s="69" t="s">
        <v>17</v>
      </c>
      <c r="C47" s="54">
        <v>4</v>
      </c>
      <c r="D47" s="767">
        <v>0</v>
      </c>
      <c r="E47" s="63">
        <f t="shared" si="4"/>
        <v>0</v>
      </c>
      <c r="F47" s="70" t="s">
        <v>216</v>
      </c>
      <c r="G47" s="47"/>
    </row>
    <row r="48" spans="1:7" customFormat="1" ht="15" customHeight="1">
      <c r="A48" s="65" t="s">
        <v>233</v>
      </c>
      <c r="B48" s="66" t="s">
        <v>17</v>
      </c>
      <c r="C48" s="54">
        <v>1</v>
      </c>
      <c r="D48" s="767">
        <v>0</v>
      </c>
      <c r="E48" s="63">
        <f t="shared" si="4"/>
        <v>0</v>
      </c>
      <c r="F48" s="67" t="s">
        <v>178</v>
      </c>
      <c r="G48" s="47"/>
    </row>
    <row r="49" spans="1:8" customFormat="1" ht="15" customHeight="1">
      <c r="A49" s="65" t="s">
        <v>234</v>
      </c>
      <c r="B49" s="66" t="s">
        <v>17</v>
      </c>
      <c r="C49" s="54">
        <v>1.24</v>
      </c>
      <c r="D49" s="767">
        <v>0</v>
      </c>
      <c r="E49" s="63">
        <f t="shared" si="4"/>
        <v>0</v>
      </c>
      <c r="F49" s="67" t="s">
        <v>194</v>
      </c>
      <c r="G49" s="47"/>
    </row>
    <row r="50" spans="1:8" customFormat="1" ht="15" customHeight="1">
      <c r="A50" s="65" t="s">
        <v>235</v>
      </c>
      <c r="B50" s="66" t="s">
        <v>17</v>
      </c>
      <c r="C50" s="54">
        <v>3.85</v>
      </c>
      <c r="D50" s="767">
        <v>0</v>
      </c>
      <c r="E50" s="63">
        <f t="shared" si="4"/>
        <v>0</v>
      </c>
      <c r="F50" s="67" t="s">
        <v>216</v>
      </c>
      <c r="G50" s="47"/>
    </row>
    <row r="51" spans="1:8" customFormat="1" ht="15" customHeight="1">
      <c r="A51" s="65" t="s">
        <v>236</v>
      </c>
      <c r="B51" s="66" t="s">
        <v>237</v>
      </c>
      <c r="C51" s="54">
        <v>0.64</v>
      </c>
      <c r="D51" s="767">
        <v>0</v>
      </c>
      <c r="E51" s="63">
        <f t="shared" si="4"/>
        <v>0</v>
      </c>
      <c r="F51" s="67" t="s">
        <v>178</v>
      </c>
      <c r="G51" s="47"/>
    </row>
    <row r="52" spans="1:8" customFormat="1" ht="15" customHeight="1">
      <c r="A52" s="65" t="s">
        <v>238</v>
      </c>
      <c r="B52" s="66" t="s">
        <v>17</v>
      </c>
      <c r="C52" s="54">
        <v>1.28</v>
      </c>
      <c r="D52" s="767">
        <v>0</v>
      </c>
      <c r="E52" s="63">
        <f t="shared" si="4"/>
        <v>0</v>
      </c>
      <c r="F52" s="67" t="s">
        <v>239</v>
      </c>
      <c r="G52" s="47"/>
    </row>
    <row r="53" spans="1:8" customFormat="1" ht="15" customHeight="1">
      <c r="A53" s="65" t="s">
        <v>240</v>
      </c>
      <c r="B53" s="66" t="s">
        <v>17</v>
      </c>
      <c r="C53" s="54">
        <v>0.99</v>
      </c>
      <c r="D53" s="767">
        <v>0</v>
      </c>
      <c r="E53" s="63">
        <f t="shared" si="4"/>
        <v>0</v>
      </c>
      <c r="F53" s="67" t="s">
        <v>241</v>
      </c>
      <c r="G53" s="47"/>
    </row>
    <row r="54" spans="1:8" customFormat="1" ht="15" customHeight="1">
      <c r="A54" s="65" t="s">
        <v>242</v>
      </c>
      <c r="B54" s="66" t="s">
        <v>17</v>
      </c>
      <c r="C54" s="54">
        <v>3.9</v>
      </c>
      <c r="D54" s="767">
        <v>0</v>
      </c>
      <c r="E54" s="63">
        <f t="shared" si="4"/>
        <v>0</v>
      </c>
      <c r="F54" s="67" t="s">
        <v>243</v>
      </c>
      <c r="G54" s="47"/>
    </row>
    <row r="55" spans="1:8" customFormat="1" ht="15" customHeight="1">
      <c r="A55" s="71" t="s">
        <v>244</v>
      </c>
      <c r="B55" s="72" t="s">
        <v>17</v>
      </c>
      <c r="C55" s="54">
        <v>1.48</v>
      </c>
      <c r="D55" s="767">
        <v>0</v>
      </c>
      <c r="E55" s="73">
        <f t="shared" si="4"/>
        <v>0</v>
      </c>
      <c r="F55" s="74" t="s">
        <v>178</v>
      </c>
      <c r="G55" s="47"/>
    </row>
    <row r="56" spans="1:8" customFormat="1" ht="20.25" customHeight="1">
      <c r="A56" s="290" t="s">
        <v>245</v>
      </c>
      <c r="B56" s="293"/>
      <c r="C56" s="294"/>
      <c r="D56" s="294"/>
      <c r="E56" s="294">
        <f>SUM(E37:E55)</f>
        <v>0</v>
      </c>
      <c r="F56" s="75"/>
      <c r="G56" s="291"/>
    </row>
    <row r="57" spans="1:8" customFormat="1" ht="20.25" customHeight="1">
      <c r="A57" s="290" t="s">
        <v>246</v>
      </c>
      <c r="B57" s="293"/>
      <c r="C57" s="294"/>
      <c r="D57" s="294"/>
      <c r="E57" s="294">
        <f>E34+E56</f>
        <v>0</v>
      </c>
      <c r="F57" s="76"/>
      <c r="G57" s="292"/>
    </row>
    <row r="58" spans="1:8" customFormat="1" ht="20.25" customHeight="1">
      <c r="A58" s="518"/>
      <c r="B58" s="85"/>
      <c r="C58" s="85"/>
      <c r="D58" s="85"/>
      <c r="E58" s="85"/>
      <c r="F58" s="512"/>
      <c r="G58" s="292"/>
      <c r="H58" s="677"/>
    </row>
    <row r="59" spans="1:8" customFormat="1" ht="20.25" customHeight="1">
      <c r="A59" s="830" t="s">
        <v>247</v>
      </c>
      <c r="B59" s="831"/>
      <c r="C59" s="831"/>
      <c r="D59" s="831"/>
      <c r="E59" s="831"/>
      <c r="F59" s="832"/>
      <c r="G59" s="292"/>
    </row>
    <row r="60" spans="1:8" customFormat="1" ht="54.75" customHeight="1">
      <c r="A60" s="570" t="s">
        <v>150</v>
      </c>
      <c r="B60" s="513" t="s">
        <v>151</v>
      </c>
      <c r="C60" s="513" t="s">
        <v>248</v>
      </c>
      <c r="D60" s="513" t="s">
        <v>153</v>
      </c>
      <c r="E60" s="513" t="s">
        <v>249</v>
      </c>
      <c r="F60" s="516" t="s">
        <v>155</v>
      </c>
      <c r="G60" s="292"/>
    </row>
    <row r="61" spans="1:8" customFormat="1" ht="15" customHeight="1">
      <c r="A61" s="500" t="s">
        <v>165</v>
      </c>
      <c r="B61" s="569" t="s">
        <v>166</v>
      </c>
      <c r="C61" s="566">
        <v>2</v>
      </c>
      <c r="D61" s="767">
        <v>0</v>
      </c>
      <c r="E61" s="567">
        <f>D61*C61</f>
        <v>0</v>
      </c>
      <c r="F61" s="568" t="s">
        <v>163</v>
      </c>
      <c r="G61" s="292"/>
    </row>
    <row r="62" spans="1:8" customFormat="1" ht="15" customHeight="1">
      <c r="A62" s="500" t="s">
        <v>250</v>
      </c>
      <c r="B62" s="569" t="s">
        <v>17</v>
      </c>
      <c r="C62" s="566">
        <v>1</v>
      </c>
      <c r="D62" s="767">
        <v>0</v>
      </c>
      <c r="E62" s="567">
        <f>D62*C62</f>
        <v>0</v>
      </c>
      <c r="F62" s="568" t="s">
        <v>178</v>
      </c>
      <c r="G62" s="292"/>
    </row>
    <row r="63" spans="1:8" customFormat="1" ht="15" customHeight="1">
      <c r="A63" s="500" t="s">
        <v>179</v>
      </c>
      <c r="B63" s="569" t="s">
        <v>162</v>
      </c>
      <c r="C63" s="566">
        <v>3</v>
      </c>
      <c r="D63" s="767">
        <v>0</v>
      </c>
      <c r="E63" s="567">
        <f t="shared" ref="E63:E70" si="5">D63*C63</f>
        <v>0</v>
      </c>
      <c r="F63" s="568" t="s">
        <v>170</v>
      </c>
      <c r="G63" s="292"/>
    </row>
    <row r="64" spans="1:8" customFormat="1" ht="15" customHeight="1">
      <c r="A64" s="572" t="s">
        <v>185</v>
      </c>
      <c r="B64" s="569" t="s">
        <v>17</v>
      </c>
      <c r="C64" s="566">
        <v>3</v>
      </c>
      <c r="D64" s="767">
        <v>0</v>
      </c>
      <c r="E64" s="567">
        <f t="shared" si="5"/>
        <v>0</v>
      </c>
      <c r="F64" s="568" t="s">
        <v>176</v>
      </c>
      <c r="G64" s="292"/>
    </row>
    <row r="65" spans="1:6" ht="15" customHeight="1">
      <c r="A65" s="572" t="s">
        <v>251</v>
      </c>
      <c r="B65" s="569" t="s">
        <v>215</v>
      </c>
      <c r="C65" s="566">
        <v>1</v>
      </c>
      <c r="D65" s="767">
        <v>0</v>
      </c>
      <c r="E65" s="567">
        <f t="shared" si="5"/>
        <v>0</v>
      </c>
      <c r="F65" s="568" t="s">
        <v>178</v>
      </c>
    </row>
    <row r="66" spans="1:6" ht="15" customHeight="1">
      <c r="A66" s="500" t="s">
        <v>188</v>
      </c>
      <c r="B66" s="569" t="s">
        <v>17</v>
      </c>
      <c r="C66" s="566">
        <v>4</v>
      </c>
      <c r="D66" s="767">
        <v>0</v>
      </c>
      <c r="E66" s="567">
        <f t="shared" si="5"/>
        <v>0</v>
      </c>
      <c r="F66" s="568" t="s">
        <v>252</v>
      </c>
    </row>
    <row r="67" spans="1:6" ht="15" customHeight="1">
      <c r="A67" s="572" t="s">
        <v>253</v>
      </c>
      <c r="B67" s="569" t="s">
        <v>254</v>
      </c>
      <c r="C67" s="566">
        <v>2</v>
      </c>
      <c r="D67" s="767">
        <v>0</v>
      </c>
      <c r="E67" s="567">
        <f t="shared" si="5"/>
        <v>0</v>
      </c>
      <c r="F67" s="568" t="s">
        <v>178</v>
      </c>
    </row>
    <row r="68" spans="1:6" ht="15" customHeight="1">
      <c r="A68" s="500" t="s">
        <v>255</v>
      </c>
      <c r="B68" s="569" t="s">
        <v>17</v>
      </c>
      <c r="C68" s="566">
        <v>2</v>
      </c>
      <c r="D68" s="767">
        <v>0</v>
      </c>
      <c r="E68" s="567">
        <f t="shared" si="5"/>
        <v>0</v>
      </c>
      <c r="F68" s="568" t="str">
        <f>F66</f>
        <v>XI</v>
      </c>
    </row>
    <row r="69" spans="1:6" ht="15" customHeight="1">
      <c r="A69" s="571" t="s">
        <v>235</v>
      </c>
      <c r="B69" s="569" t="s">
        <v>17</v>
      </c>
      <c r="C69" s="566">
        <v>1</v>
      </c>
      <c r="D69" s="767">
        <v>0</v>
      </c>
      <c r="E69" s="567">
        <f t="shared" si="5"/>
        <v>0</v>
      </c>
      <c r="F69" s="565" t="s">
        <v>216</v>
      </c>
    </row>
    <row r="70" spans="1:6" ht="15" customHeight="1">
      <c r="A70" s="571" t="s">
        <v>217</v>
      </c>
      <c r="B70" s="493" t="s">
        <v>215</v>
      </c>
      <c r="C70" s="566">
        <v>1</v>
      </c>
      <c r="D70" s="767">
        <v>0</v>
      </c>
      <c r="E70" s="567">
        <f t="shared" si="5"/>
        <v>0</v>
      </c>
      <c r="F70" s="568" t="s">
        <v>256</v>
      </c>
    </row>
    <row r="71" spans="1:6" ht="39" customHeight="1">
      <c r="A71" s="515" t="s">
        <v>150</v>
      </c>
      <c r="B71" s="513" t="s">
        <v>151</v>
      </c>
      <c r="C71" s="513" t="s">
        <v>257</v>
      </c>
      <c r="D71" s="513" t="s">
        <v>153</v>
      </c>
      <c r="E71" s="513" t="s">
        <v>258</v>
      </c>
      <c r="F71" s="516" t="s">
        <v>155</v>
      </c>
    </row>
    <row r="72" spans="1:6" ht="27.75" customHeight="1">
      <c r="A72" s="486" t="s">
        <v>259</v>
      </c>
      <c r="B72" s="483" t="s">
        <v>17</v>
      </c>
      <c r="C72" s="492">
        <v>2</v>
      </c>
      <c r="D72" s="767">
        <v>0</v>
      </c>
      <c r="E72" s="514">
        <f>D72*C72/2</f>
        <v>0</v>
      </c>
      <c r="F72" s="517" t="s">
        <v>178</v>
      </c>
    </row>
    <row r="73" spans="1:6" ht="15" customHeight="1">
      <c r="A73" s="486" t="s">
        <v>260</v>
      </c>
      <c r="B73" s="483" t="s">
        <v>17</v>
      </c>
      <c r="C73" s="492">
        <v>10</v>
      </c>
      <c r="D73" s="767">
        <v>0</v>
      </c>
      <c r="E73" s="514">
        <f>C73*D73/12</f>
        <v>0</v>
      </c>
      <c r="F73" s="517" t="s">
        <v>178</v>
      </c>
    </row>
    <row r="74" spans="1:6" ht="15" customHeight="1">
      <c r="A74" s="545" t="s">
        <v>261</v>
      </c>
      <c r="B74" s="546"/>
      <c r="C74" s="546"/>
      <c r="D74" s="546"/>
      <c r="E74" s="546">
        <f>SUM(E61:E70)+SUM(E73)</f>
        <v>0</v>
      </c>
      <c r="F74" s="547"/>
    </row>
    <row r="75" spans="1:6">
      <c r="A75" s="77"/>
      <c r="B75" s="78"/>
      <c r="C75" s="78"/>
      <c r="D75" s="78"/>
      <c r="E75" s="78"/>
      <c r="F75" s="78"/>
    </row>
    <row r="76" spans="1:6">
      <c r="A76" s="78" t="s">
        <v>262</v>
      </c>
      <c r="B76" s="78"/>
      <c r="C76" s="78"/>
      <c r="D76" s="78"/>
      <c r="E76" s="79"/>
      <c r="F76" s="78"/>
    </row>
    <row r="77" spans="1:6">
      <c r="A77" s="78"/>
      <c r="B77" s="78"/>
      <c r="C77" s="78"/>
      <c r="D77" s="78"/>
      <c r="E77" s="79"/>
      <c r="F77" s="79"/>
    </row>
    <row r="78" spans="1:6">
      <c r="A78" s="78" t="s">
        <v>263</v>
      </c>
      <c r="B78" s="78"/>
      <c r="C78" s="78"/>
      <c r="D78" s="78"/>
      <c r="E78" s="78"/>
      <c r="F78" s="78"/>
    </row>
    <row r="79" spans="1:6">
      <c r="A79" s="78" t="s">
        <v>264</v>
      </c>
      <c r="B79" s="78"/>
      <c r="C79" s="78"/>
      <c r="D79" s="78"/>
      <c r="E79" s="78"/>
      <c r="F79" s="78"/>
    </row>
    <row r="80" spans="1:6">
      <c r="A80" s="78" t="s">
        <v>265</v>
      </c>
      <c r="B80" s="78"/>
      <c r="C80" s="78"/>
      <c r="D80" s="78"/>
      <c r="E80" s="78"/>
      <c r="F80" s="78"/>
    </row>
    <row r="81" spans="1:7">
      <c r="A81" s="78" t="s">
        <v>266</v>
      </c>
      <c r="B81" s="78"/>
      <c r="C81" s="78"/>
      <c r="D81" s="78"/>
      <c r="E81" s="78"/>
      <c r="F81" s="78"/>
    </row>
    <row r="82" spans="1:7">
      <c r="A82" s="78" t="s">
        <v>267</v>
      </c>
      <c r="B82" s="78"/>
      <c r="C82" s="78"/>
      <c r="D82" s="78"/>
      <c r="E82" s="78"/>
      <c r="F82" s="78"/>
    </row>
    <row r="83" spans="1:7">
      <c r="A83" s="78" t="s">
        <v>268</v>
      </c>
      <c r="B83" s="78"/>
      <c r="C83" s="78"/>
      <c r="D83" s="78"/>
      <c r="E83" s="78"/>
      <c r="F83" s="78"/>
    </row>
    <row r="84" spans="1:7">
      <c r="A84" s="78" t="s">
        <v>269</v>
      </c>
      <c r="B84" s="78"/>
      <c r="C84" s="78"/>
      <c r="D84" s="78"/>
      <c r="E84" s="78"/>
      <c r="F84" s="78"/>
    </row>
    <row r="85" spans="1:7">
      <c r="A85" s="78" t="s">
        <v>270</v>
      </c>
      <c r="B85" s="78"/>
      <c r="C85" s="78"/>
      <c r="D85" s="78"/>
      <c r="E85" s="78"/>
      <c r="F85" s="78"/>
    </row>
    <row r="86" spans="1:7">
      <c r="A86" s="78" t="s">
        <v>271</v>
      </c>
      <c r="B86" s="78"/>
      <c r="C86" s="78"/>
      <c r="D86" s="78"/>
      <c r="E86" s="78"/>
      <c r="F86" s="78"/>
    </row>
    <row r="87" spans="1:7">
      <c r="A87" s="78" t="s">
        <v>272</v>
      </c>
      <c r="B87" s="78"/>
      <c r="C87" s="78"/>
      <c r="D87" s="78"/>
      <c r="E87" s="78"/>
      <c r="F87" s="78"/>
      <c r="G87" s="78"/>
    </row>
    <row r="88" spans="1:7">
      <c r="A88" s="77"/>
      <c r="B88" s="78"/>
      <c r="C88" s="78"/>
      <c r="D88" s="78"/>
      <c r="E88" s="78"/>
      <c r="F88" s="78"/>
      <c r="G88" s="78"/>
    </row>
    <row r="89" spans="1:7">
      <c r="A89" s="77"/>
      <c r="B89" s="78"/>
      <c r="C89" s="78"/>
      <c r="D89" s="78"/>
      <c r="E89" s="78"/>
      <c r="F89" s="78"/>
      <c r="G89" s="78"/>
    </row>
    <row r="90" spans="1:7" ht="20.25" customHeight="1">
      <c r="A90" s="824" t="s">
        <v>273</v>
      </c>
      <c r="B90" s="825"/>
      <c r="C90" s="825"/>
      <c r="D90" s="825"/>
      <c r="E90" s="825"/>
      <c r="F90" s="825"/>
      <c r="G90" s="826"/>
    </row>
    <row r="91" spans="1:7" s="83" customFormat="1" ht="46.5" customHeight="1">
      <c r="A91" s="548" t="s">
        <v>150</v>
      </c>
      <c r="B91" s="80" t="s">
        <v>151</v>
      </c>
      <c r="C91" s="80" t="s">
        <v>274</v>
      </c>
      <c r="D91" s="80" t="s">
        <v>275</v>
      </c>
      <c r="E91" s="81" t="s">
        <v>153</v>
      </c>
      <c r="F91" s="82" t="s">
        <v>276</v>
      </c>
      <c r="G91" s="549" t="s">
        <v>277</v>
      </c>
    </row>
    <row r="92" spans="1:7" ht="15" customHeight="1">
      <c r="A92" s="550" t="s">
        <v>278</v>
      </c>
      <c r="B92" s="62" t="s">
        <v>17</v>
      </c>
      <c r="C92" s="62">
        <v>17</v>
      </c>
      <c r="D92" s="62">
        <v>12</v>
      </c>
      <c r="E92" s="767">
        <v>0</v>
      </c>
      <c r="F92" s="55">
        <f>(C92*E92)</f>
        <v>0</v>
      </c>
      <c r="G92" s="551">
        <f>D92*E92</f>
        <v>0</v>
      </c>
    </row>
    <row r="93" spans="1:7" ht="15" customHeight="1">
      <c r="A93" s="550" t="s">
        <v>279</v>
      </c>
      <c r="B93" s="66" t="s">
        <v>17</v>
      </c>
      <c r="C93" s="62">
        <v>17</v>
      </c>
      <c r="D93" s="62">
        <v>12</v>
      </c>
      <c r="E93" s="767">
        <v>0</v>
      </c>
      <c r="F93" s="55">
        <f t="shared" ref="F93:F102" si="6">(C93*E93)</f>
        <v>0</v>
      </c>
      <c r="G93" s="551">
        <f t="shared" ref="G93:G102" si="7">D93*E93</f>
        <v>0</v>
      </c>
    </row>
    <row r="94" spans="1:7" ht="15" customHeight="1">
      <c r="A94" s="550" t="s">
        <v>280</v>
      </c>
      <c r="B94" s="66" t="s">
        <v>17</v>
      </c>
      <c r="C94" s="62">
        <v>17</v>
      </c>
      <c r="D94" s="62">
        <v>12</v>
      </c>
      <c r="E94" s="767">
        <v>0</v>
      </c>
      <c r="F94" s="55">
        <f t="shared" si="6"/>
        <v>0</v>
      </c>
      <c r="G94" s="551">
        <f t="shared" si="7"/>
        <v>0</v>
      </c>
    </row>
    <row r="95" spans="1:7" ht="15" customHeight="1">
      <c r="A95" s="550" t="s">
        <v>281</v>
      </c>
      <c r="B95" s="66" t="s">
        <v>17</v>
      </c>
      <c r="C95" s="62">
        <v>17</v>
      </c>
      <c r="D95" s="62">
        <v>12</v>
      </c>
      <c r="E95" s="767">
        <v>0</v>
      </c>
      <c r="F95" s="55">
        <f t="shared" si="6"/>
        <v>0</v>
      </c>
      <c r="G95" s="551">
        <f t="shared" si="7"/>
        <v>0</v>
      </c>
    </row>
    <row r="96" spans="1:7" ht="15" customHeight="1">
      <c r="A96" s="550" t="s">
        <v>282</v>
      </c>
      <c r="B96" s="66" t="s">
        <v>17</v>
      </c>
      <c r="C96" s="62">
        <v>17</v>
      </c>
      <c r="D96" s="62">
        <v>12</v>
      </c>
      <c r="E96" s="767">
        <v>0</v>
      </c>
      <c r="F96" s="55">
        <f t="shared" si="6"/>
        <v>0</v>
      </c>
      <c r="G96" s="551">
        <f t="shared" si="7"/>
        <v>0</v>
      </c>
    </row>
    <row r="97" spans="1:7" ht="15" customHeight="1">
      <c r="A97" s="550" t="s">
        <v>283</v>
      </c>
      <c r="B97" s="66" t="s">
        <v>17</v>
      </c>
      <c r="C97" s="62">
        <v>17</v>
      </c>
      <c r="D97" s="62">
        <v>12</v>
      </c>
      <c r="E97" s="767">
        <v>0</v>
      </c>
      <c r="F97" s="55">
        <f t="shared" si="6"/>
        <v>0</v>
      </c>
      <c r="G97" s="551">
        <f t="shared" si="7"/>
        <v>0</v>
      </c>
    </row>
    <row r="98" spans="1:7" ht="15" customHeight="1">
      <c r="A98" s="550" t="s">
        <v>284</v>
      </c>
      <c r="B98" s="66" t="s">
        <v>17</v>
      </c>
      <c r="C98" s="62">
        <v>17</v>
      </c>
      <c r="D98" s="62">
        <v>12</v>
      </c>
      <c r="E98" s="767">
        <v>0</v>
      </c>
      <c r="F98" s="55">
        <f t="shared" si="6"/>
        <v>0</v>
      </c>
      <c r="G98" s="551">
        <f t="shared" si="7"/>
        <v>0</v>
      </c>
    </row>
    <row r="99" spans="1:7" ht="15" customHeight="1">
      <c r="A99" s="550" t="s">
        <v>285</v>
      </c>
      <c r="B99" s="66" t="s">
        <v>17</v>
      </c>
      <c r="C99" s="62">
        <v>17</v>
      </c>
      <c r="D99" s="62">
        <v>12</v>
      </c>
      <c r="E99" s="767">
        <v>0</v>
      </c>
      <c r="F99" s="55">
        <f t="shared" si="6"/>
        <v>0</v>
      </c>
      <c r="G99" s="551">
        <f t="shared" si="7"/>
        <v>0</v>
      </c>
    </row>
    <row r="100" spans="1:7" ht="15" customHeight="1">
      <c r="A100" s="550" t="s">
        <v>286</v>
      </c>
      <c r="B100" s="66" t="s">
        <v>17</v>
      </c>
      <c r="C100" s="62">
        <f>17*2</f>
        <v>34</v>
      </c>
      <c r="D100" s="62">
        <v>24</v>
      </c>
      <c r="E100" s="767">
        <v>0</v>
      </c>
      <c r="F100" s="55">
        <f t="shared" si="6"/>
        <v>0</v>
      </c>
      <c r="G100" s="551">
        <f t="shared" si="7"/>
        <v>0</v>
      </c>
    </row>
    <row r="101" spans="1:7" ht="15" customHeight="1">
      <c r="A101" s="552" t="s">
        <v>287</v>
      </c>
      <c r="B101" s="66" t="s">
        <v>17</v>
      </c>
      <c r="C101" s="62">
        <v>17</v>
      </c>
      <c r="D101" s="62">
        <v>0</v>
      </c>
      <c r="E101" s="767">
        <v>0</v>
      </c>
      <c r="F101" s="55">
        <f t="shared" si="6"/>
        <v>0</v>
      </c>
      <c r="G101" s="551">
        <f t="shared" si="7"/>
        <v>0</v>
      </c>
    </row>
    <row r="102" spans="1:7" ht="15" customHeight="1">
      <c r="A102" s="553" t="s">
        <v>288</v>
      </c>
      <c r="B102" s="316" t="s">
        <v>17</v>
      </c>
      <c r="C102" s="317">
        <v>17</v>
      </c>
      <c r="D102" s="317">
        <v>12</v>
      </c>
      <c r="E102" s="767">
        <v>0</v>
      </c>
      <c r="F102" s="318">
        <f t="shared" si="6"/>
        <v>0</v>
      </c>
      <c r="G102" s="554">
        <f t="shared" si="7"/>
        <v>0</v>
      </c>
    </row>
    <row r="103" spans="1:7" ht="20.25" customHeight="1">
      <c r="A103" s="821" t="s">
        <v>289</v>
      </c>
      <c r="B103" s="819"/>
      <c r="C103" s="819"/>
      <c r="D103" s="822"/>
      <c r="E103" s="823"/>
      <c r="F103" s="84">
        <f>SUM(F92:F102)</f>
        <v>0</v>
      </c>
      <c r="G103" s="555">
        <f>SUM(G92:G102)</f>
        <v>0</v>
      </c>
    </row>
    <row r="104" spans="1:7" ht="20.25" customHeight="1">
      <c r="A104" s="302" t="s">
        <v>290</v>
      </c>
      <c r="B104" s="303"/>
      <c r="C104" s="304">
        <v>0.1</v>
      </c>
      <c r="D104" s="86"/>
      <c r="E104" s="87"/>
      <c r="F104" s="88">
        <f>(F103*C104)</f>
        <v>0</v>
      </c>
      <c r="G104" s="556">
        <f>G103*C104</f>
        <v>0</v>
      </c>
    </row>
    <row r="105" spans="1:7" ht="20.25" customHeight="1">
      <c r="A105" s="817" t="s">
        <v>291</v>
      </c>
      <c r="B105" s="818"/>
      <c r="C105" s="818"/>
      <c r="D105" s="819"/>
      <c r="E105" s="820"/>
      <c r="F105" s="557">
        <f>(F104/'Prod. GEXCHA'!O22)/12</f>
        <v>0</v>
      </c>
      <c r="G105" s="558">
        <f>(G104/'Prod. GEXCRI'!O19)/12</f>
        <v>0</v>
      </c>
    </row>
    <row r="106" spans="1:7" ht="20.25" customHeight="1">
      <c r="A106" s="833" t="s">
        <v>292</v>
      </c>
      <c r="B106" s="834"/>
      <c r="C106" s="834"/>
      <c r="D106" s="834"/>
      <c r="E106" s="834"/>
      <c r="F106" s="834"/>
      <c r="G106" s="835"/>
    </row>
    <row r="107" spans="1:7" ht="41.25" customHeight="1">
      <c r="A107" s="563" t="s">
        <v>293</v>
      </c>
      <c r="B107" s="564" t="s">
        <v>17</v>
      </c>
      <c r="C107" s="836">
        <v>1</v>
      </c>
      <c r="D107" s="837"/>
      <c r="E107" s="768">
        <v>0</v>
      </c>
      <c r="F107" s="838">
        <f>(E107*C104)/C107/12</f>
        <v>0</v>
      </c>
      <c r="G107" s="839"/>
    </row>
    <row r="108" spans="1:7" ht="20.25" customHeight="1">
      <c r="A108" s="559"/>
      <c r="B108" s="560"/>
      <c r="C108" s="560"/>
      <c r="D108" s="560"/>
      <c r="E108" s="560"/>
      <c r="F108" s="561"/>
      <c r="G108" s="562"/>
    </row>
    <row r="109" spans="1:7">
      <c r="A109" s="77"/>
      <c r="B109" s="78"/>
      <c r="C109" s="78"/>
      <c r="D109" s="78"/>
      <c r="E109" s="78"/>
      <c r="F109" s="78"/>
      <c r="G109" s="79"/>
    </row>
    <row r="110" spans="1:7" ht="20.25" customHeight="1">
      <c r="A110" s="679" t="s">
        <v>294</v>
      </c>
      <c r="B110" s="680"/>
      <c r="C110" s="680"/>
      <c r="D110" s="680"/>
      <c r="E110" s="681"/>
      <c r="F110" s="78"/>
    </row>
    <row r="111" spans="1:7" s="83" customFormat="1" ht="47.25" customHeight="1">
      <c r="A111" s="484" t="s">
        <v>150</v>
      </c>
      <c r="B111" s="482" t="s">
        <v>151</v>
      </c>
      <c r="C111" s="482" t="s">
        <v>295</v>
      </c>
      <c r="D111" s="482" t="s">
        <v>296</v>
      </c>
      <c r="E111" s="485" t="s">
        <v>297</v>
      </c>
      <c r="F111" s="89"/>
    </row>
    <row r="112" spans="1:7" s="83" customFormat="1" ht="15" customHeight="1">
      <c r="A112" s="682" t="s">
        <v>298</v>
      </c>
      <c r="B112" s="683"/>
      <c r="C112" s="683"/>
      <c r="D112" s="683"/>
      <c r="E112" s="684"/>
      <c r="F112" s="89"/>
    </row>
    <row r="113" spans="1:6" ht="15" customHeight="1">
      <c r="A113" s="486" t="s">
        <v>299</v>
      </c>
      <c r="B113" s="483" t="s">
        <v>17</v>
      </c>
      <c r="C113" s="483">
        <v>2</v>
      </c>
      <c r="D113" s="767">
        <v>0</v>
      </c>
      <c r="E113" s="487">
        <f t="shared" ref="E113:E118" si="8">(C113*D113)/12</f>
        <v>0</v>
      </c>
      <c r="F113" s="78"/>
    </row>
    <row r="114" spans="1:6" ht="15" customHeight="1">
      <c r="A114" s="486" t="s">
        <v>300</v>
      </c>
      <c r="B114" s="483" t="s">
        <v>17</v>
      </c>
      <c r="C114" s="483">
        <v>1</v>
      </c>
      <c r="D114" s="767">
        <v>0</v>
      </c>
      <c r="E114" s="487">
        <f t="shared" si="8"/>
        <v>0</v>
      </c>
      <c r="F114" s="78"/>
    </row>
    <row r="115" spans="1:6" ht="15" customHeight="1">
      <c r="A115" s="486" t="s">
        <v>301</v>
      </c>
      <c r="B115" s="483" t="s">
        <v>17</v>
      </c>
      <c r="C115" s="483">
        <v>2</v>
      </c>
      <c r="D115" s="767">
        <v>0</v>
      </c>
      <c r="E115" s="487">
        <f t="shared" si="8"/>
        <v>0</v>
      </c>
      <c r="F115" s="79"/>
    </row>
    <row r="116" spans="1:6" ht="15" customHeight="1">
      <c r="A116" s="486" t="s">
        <v>302</v>
      </c>
      <c r="B116" s="483" t="s">
        <v>17</v>
      </c>
      <c r="C116" s="483">
        <v>2</v>
      </c>
      <c r="D116" s="767">
        <v>0</v>
      </c>
      <c r="E116" s="487">
        <f t="shared" si="8"/>
        <v>0</v>
      </c>
      <c r="F116" s="78"/>
    </row>
    <row r="117" spans="1:6" ht="15" customHeight="1">
      <c r="A117" s="486" t="s">
        <v>303</v>
      </c>
      <c r="B117" s="483" t="s">
        <v>17</v>
      </c>
      <c r="C117" s="483">
        <v>1</v>
      </c>
      <c r="D117" s="767">
        <v>0</v>
      </c>
      <c r="E117" s="487">
        <f t="shared" si="8"/>
        <v>0</v>
      </c>
      <c r="F117" s="78"/>
    </row>
    <row r="118" spans="1:6" ht="15" customHeight="1">
      <c r="A118" s="486" t="s">
        <v>304</v>
      </c>
      <c r="B118" s="483" t="s">
        <v>198</v>
      </c>
      <c r="C118" s="483">
        <v>2</v>
      </c>
      <c r="D118" s="767">
        <v>0</v>
      </c>
      <c r="E118" s="487">
        <f t="shared" si="8"/>
        <v>0</v>
      </c>
      <c r="F118" s="78"/>
    </row>
    <row r="119" spans="1:6" ht="20.25" customHeight="1">
      <c r="A119" s="685" t="s">
        <v>305</v>
      </c>
      <c r="B119" s="686"/>
      <c r="C119" s="686"/>
      <c r="D119" s="687"/>
      <c r="E119" s="488">
        <f>SUM(E113:E118)</f>
        <v>0</v>
      </c>
    </row>
    <row r="120" spans="1:6" ht="20.25" customHeight="1">
      <c r="A120" s="688" t="s">
        <v>306</v>
      </c>
      <c r="B120" s="689"/>
      <c r="C120" s="689"/>
      <c r="D120" s="689"/>
      <c r="E120" s="690"/>
    </row>
    <row r="121" spans="1:6" ht="20.25" customHeight="1">
      <c r="A121" s="486" t="s">
        <v>307</v>
      </c>
      <c r="B121" s="483" t="s">
        <v>17</v>
      </c>
      <c r="C121" s="483">
        <v>2</v>
      </c>
      <c r="D121" s="767">
        <v>0</v>
      </c>
      <c r="E121" s="487">
        <f>(C121*D121)/12</f>
        <v>0</v>
      </c>
    </row>
    <row r="122" spans="1:6" ht="20.25" customHeight="1">
      <c r="A122" s="486" t="s">
        <v>308</v>
      </c>
      <c r="B122" s="483" t="s">
        <v>17</v>
      </c>
      <c r="C122" s="483">
        <v>2</v>
      </c>
      <c r="D122" s="767">
        <v>0</v>
      </c>
      <c r="E122" s="487">
        <f t="shared" ref="E122:E124" si="9">(C122*D122)/12</f>
        <v>0</v>
      </c>
    </row>
    <row r="123" spans="1:6" ht="20.25" customHeight="1">
      <c r="A123" s="486" t="s">
        <v>309</v>
      </c>
      <c r="B123" s="483" t="s">
        <v>17</v>
      </c>
      <c r="C123" s="483">
        <v>1</v>
      </c>
      <c r="D123" s="767">
        <v>0</v>
      </c>
      <c r="E123" s="487">
        <f t="shared" si="9"/>
        <v>0</v>
      </c>
    </row>
    <row r="124" spans="1:6" ht="20.25" customHeight="1">
      <c r="A124" s="486" t="s">
        <v>310</v>
      </c>
      <c r="B124" s="483" t="s">
        <v>198</v>
      </c>
      <c r="C124" s="483">
        <v>2</v>
      </c>
      <c r="D124" s="767">
        <v>0</v>
      </c>
      <c r="E124" s="487">
        <f t="shared" si="9"/>
        <v>0</v>
      </c>
    </row>
    <row r="125" spans="1:6" ht="20.25" customHeight="1">
      <c r="A125" s="685" t="s">
        <v>311</v>
      </c>
      <c r="B125" s="686"/>
      <c r="C125" s="686"/>
      <c r="D125" s="687"/>
      <c r="E125" s="488">
        <f>SUM(E121:E124)</f>
        <v>0</v>
      </c>
    </row>
    <row r="126" spans="1:6" ht="20.25" customHeight="1">
      <c r="A126" s="691" t="s">
        <v>312</v>
      </c>
      <c r="B126" s="692"/>
      <c r="C126" s="692"/>
      <c r="D126" s="692"/>
      <c r="E126" s="693"/>
    </row>
    <row r="127" spans="1:6" ht="20.25" customHeight="1">
      <c r="A127" s="486" t="s">
        <v>313</v>
      </c>
      <c r="B127" s="483" t="s">
        <v>17</v>
      </c>
      <c r="C127" s="483">
        <v>1</v>
      </c>
      <c r="D127" s="767">
        <v>0</v>
      </c>
      <c r="E127" s="487">
        <f>(C127*D127)/12</f>
        <v>0</v>
      </c>
    </row>
    <row r="128" spans="1:6" ht="20.25" customHeight="1">
      <c r="A128" s="486" t="s">
        <v>314</v>
      </c>
      <c r="B128" s="483" t="s">
        <v>17</v>
      </c>
      <c r="C128" s="483">
        <v>2</v>
      </c>
      <c r="D128" s="767">
        <v>0</v>
      </c>
      <c r="E128" s="487">
        <f t="shared" ref="E128:E132" si="10">(C128*D128)/12</f>
        <v>0</v>
      </c>
    </row>
    <row r="129" spans="1:1025" ht="20.25" customHeight="1">
      <c r="A129" s="486" t="s">
        <v>315</v>
      </c>
      <c r="B129" s="483" t="s">
        <v>17</v>
      </c>
      <c r="C129" s="483">
        <v>2</v>
      </c>
      <c r="D129" s="767">
        <v>0</v>
      </c>
      <c r="E129" s="487">
        <f t="shared" si="10"/>
        <v>0</v>
      </c>
    </row>
    <row r="130" spans="1:1025" ht="20.25" customHeight="1">
      <c r="A130" s="486" t="s">
        <v>309</v>
      </c>
      <c r="B130" s="483" t="s">
        <v>17</v>
      </c>
      <c r="C130" s="483">
        <v>1</v>
      </c>
      <c r="D130" s="767">
        <v>0</v>
      </c>
      <c r="E130" s="487">
        <f t="shared" si="10"/>
        <v>0</v>
      </c>
    </row>
    <row r="131" spans="1:1025" ht="20.25" customHeight="1">
      <c r="A131" s="486" t="s">
        <v>316</v>
      </c>
      <c r="B131" s="483" t="s">
        <v>198</v>
      </c>
      <c r="C131" s="483">
        <v>2</v>
      </c>
      <c r="D131" s="767">
        <v>0</v>
      </c>
      <c r="E131" s="487">
        <f t="shared" si="10"/>
        <v>0</v>
      </c>
    </row>
    <row r="132" spans="1:1025" ht="20.25" customHeight="1">
      <c r="A132" s="486" t="s">
        <v>317</v>
      </c>
      <c r="B132" s="483" t="s">
        <v>17</v>
      </c>
      <c r="C132" s="483">
        <v>2</v>
      </c>
      <c r="D132" s="767">
        <v>0</v>
      </c>
      <c r="E132" s="487">
        <f t="shared" si="10"/>
        <v>0</v>
      </c>
    </row>
    <row r="133" spans="1:1025" ht="20.25" customHeight="1">
      <c r="A133" s="685" t="s">
        <v>318</v>
      </c>
      <c r="B133" s="686"/>
      <c r="C133" s="686"/>
      <c r="D133" s="687"/>
      <c r="E133" s="488">
        <f>SUM(E127:E131)</f>
        <v>0</v>
      </c>
    </row>
    <row r="135" spans="1:1025" ht="20.25" customHeight="1">
      <c r="A135" s="845" t="s">
        <v>319</v>
      </c>
      <c r="B135" s="846"/>
      <c r="C135" s="846"/>
      <c r="D135" s="846"/>
      <c r="E135" s="846"/>
      <c r="F135" s="846"/>
      <c r="G135" s="847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  <c r="AMH135"/>
      <c r="AMI135"/>
      <c r="AMJ135"/>
      <c r="AMK135"/>
    </row>
    <row r="136" spans="1:1025" s="83" customFormat="1" ht="59.25" customHeight="1">
      <c r="A136" s="495" t="s">
        <v>150</v>
      </c>
      <c r="B136" s="489" t="s">
        <v>151</v>
      </c>
      <c r="C136" s="489" t="s">
        <v>320</v>
      </c>
      <c r="D136" s="489" t="s">
        <v>321</v>
      </c>
      <c r="E136" s="489" t="s">
        <v>296</v>
      </c>
      <c r="F136" s="489" t="s">
        <v>322</v>
      </c>
      <c r="G136" s="496" t="s">
        <v>323</v>
      </c>
    </row>
    <row r="137" spans="1:1025" ht="20.25" customHeight="1">
      <c r="A137" s="843" t="s">
        <v>324</v>
      </c>
      <c r="B137" s="844"/>
      <c r="C137" s="844"/>
      <c r="D137" s="844"/>
      <c r="E137" s="844"/>
      <c r="F137" s="490">
        <f>SUM(F138:F141)</f>
        <v>0</v>
      </c>
      <c r="G137" s="497">
        <f>SUM(G138:G141)</f>
        <v>0</v>
      </c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  <c r="AHY137"/>
      <c r="AHZ137"/>
      <c r="AIA137"/>
      <c r="AIB137"/>
      <c r="AIC137"/>
      <c r="AID137"/>
      <c r="AIE137"/>
      <c r="AIF137"/>
      <c r="AIG137"/>
      <c r="AIH137"/>
      <c r="AII137"/>
      <c r="AIJ137"/>
      <c r="AIK137"/>
      <c r="AIL137"/>
      <c r="AIM137"/>
      <c r="AIN137"/>
      <c r="AIO137"/>
      <c r="AIP137"/>
      <c r="AIQ137"/>
      <c r="AIR137"/>
      <c r="AIS137"/>
      <c r="AIT137"/>
      <c r="AIU137"/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  <c r="AMH137"/>
      <c r="AMI137"/>
      <c r="AMJ137"/>
      <c r="AMK137"/>
    </row>
    <row r="138" spans="1:1025" ht="15" customHeight="1">
      <c r="A138" s="498" t="s">
        <v>325</v>
      </c>
      <c r="B138" s="483" t="s">
        <v>17</v>
      </c>
      <c r="C138" s="492">
        <v>1</v>
      </c>
      <c r="D138" s="492">
        <v>1</v>
      </c>
      <c r="E138" s="767">
        <v>0</v>
      </c>
      <c r="F138" s="491">
        <f>(C138*E138)/12</f>
        <v>0</v>
      </c>
      <c r="G138" s="499">
        <f>(D138*E138)/12</f>
        <v>0</v>
      </c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  <c r="AMH138"/>
      <c r="AMI138"/>
      <c r="AMJ138"/>
      <c r="AMK138"/>
    </row>
    <row r="139" spans="1:1025" ht="15" customHeight="1">
      <c r="A139" s="498" t="s">
        <v>326</v>
      </c>
      <c r="B139" s="483" t="s">
        <v>198</v>
      </c>
      <c r="C139" s="492">
        <v>2</v>
      </c>
      <c r="D139" s="492">
        <v>2</v>
      </c>
      <c r="E139" s="767">
        <v>0</v>
      </c>
      <c r="F139" s="491">
        <f>(C139*E139)/12</f>
        <v>0</v>
      </c>
      <c r="G139" s="499">
        <f>(D139*E139)/12</f>
        <v>0</v>
      </c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  <c r="AMH139"/>
      <c r="AMI139"/>
      <c r="AMJ139"/>
      <c r="AMK139"/>
    </row>
    <row r="140" spans="1:1025" ht="15" customHeight="1">
      <c r="A140" s="500" t="s">
        <v>327</v>
      </c>
      <c r="B140" s="493" t="s">
        <v>17</v>
      </c>
      <c r="C140" s="493">
        <v>50</v>
      </c>
      <c r="D140" s="493">
        <v>50</v>
      </c>
      <c r="E140" s="767">
        <v>0</v>
      </c>
      <c r="F140" s="494">
        <f>(C140*E140)/12</f>
        <v>0</v>
      </c>
      <c r="G140" s="501">
        <f>(D140*E140)/12</f>
        <v>0</v>
      </c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  <c r="AMJ140"/>
      <c r="AMK140"/>
    </row>
    <row r="141" spans="1:1025" ht="15" customHeight="1">
      <c r="A141" s="522" t="s">
        <v>328</v>
      </c>
      <c r="B141" s="523" t="s">
        <v>17</v>
      </c>
      <c r="C141" s="524">
        <v>1</v>
      </c>
      <c r="D141" s="524">
        <v>1</v>
      </c>
      <c r="E141" s="767">
        <v>0</v>
      </c>
      <c r="F141" s="502">
        <f>(C141*E141)/12</f>
        <v>0</v>
      </c>
      <c r="G141" s="503">
        <f>(D141*E141)/12</f>
        <v>0</v>
      </c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  <c r="AMH141"/>
      <c r="AMI141"/>
      <c r="AMJ141"/>
      <c r="AMK141"/>
    </row>
    <row r="142" spans="1:1025" ht="36.75" customHeight="1">
      <c r="A142" s="519" t="s">
        <v>150</v>
      </c>
      <c r="B142" s="520" t="s">
        <v>151</v>
      </c>
      <c r="C142" s="520" t="s">
        <v>329</v>
      </c>
      <c r="D142" s="520" t="s">
        <v>296</v>
      </c>
      <c r="E142" s="521" t="s">
        <v>330</v>
      </c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  <c r="AMH142"/>
      <c r="AMI142"/>
      <c r="AMJ142"/>
      <c r="AMK142"/>
    </row>
    <row r="143" spans="1:1025" ht="15" customHeight="1">
      <c r="A143" s="840" t="s">
        <v>331</v>
      </c>
      <c r="B143" s="841"/>
      <c r="C143" s="841"/>
      <c r="D143" s="842"/>
      <c r="E143" s="497">
        <f>SUM(E144:E144)</f>
        <v>0</v>
      </c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  <c r="AMH143"/>
      <c r="AMI143"/>
      <c r="AMJ143"/>
      <c r="AMK143"/>
    </row>
    <row r="144" spans="1:1025" ht="15" customHeight="1">
      <c r="A144" s="500" t="s">
        <v>332</v>
      </c>
      <c r="B144" s="493" t="s">
        <v>198</v>
      </c>
      <c r="C144" s="493">
        <f>2*22</f>
        <v>44</v>
      </c>
      <c r="D144" s="767">
        <v>0</v>
      </c>
      <c r="E144" s="501">
        <f>C144*D144</f>
        <v>0</v>
      </c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  <c r="AMH144"/>
      <c r="AMI144"/>
      <c r="AMJ144"/>
      <c r="AMK144"/>
    </row>
    <row r="145" spans="1:1025">
      <c r="D145" s="767"/>
    </row>
    <row r="146" spans="1:1025">
      <c r="A146" s="811" t="s">
        <v>333</v>
      </c>
      <c r="B146" s="812"/>
      <c r="C146" s="812"/>
      <c r="D146" s="812"/>
      <c r="E146" s="812"/>
      <c r="F146" s="813"/>
      <c r="AMJ146"/>
      <c r="AMK146"/>
    </row>
    <row r="147" spans="1:1025">
      <c r="A147" s="637" t="s">
        <v>334</v>
      </c>
      <c r="B147" s="638" t="s">
        <v>17</v>
      </c>
      <c r="C147" s="638">
        <v>1</v>
      </c>
      <c r="D147" s="767">
        <v>0</v>
      </c>
      <c r="E147" s="640"/>
      <c r="F147" s="639">
        <f>D147</f>
        <v>0</v>
      </c>
      <c r="AMJ147"/>
      <c r="AMK147"/>
    </row>
  </sheetData>
  <mergeCells count="13">
    <mergeCell ref="A146:F146"/>
    <mergeCell ref="A1:F1"/>
    <mergeCell ref="A105:E105"/>
    <mergeCell ref="A103:E103"/>
    <mergeCell ref="A90:G90"/>
    <mergeCell ref="A35:F35"/>
    <mergeCell ref="A59:F59"/>
    <mergeCell ref="A106:G106"/>
    <mergeCell ref="C107:D107"/>
    <mergeCell ref="F107:G107"/>
    <mergeCell ref="A143:D143"/>
    <mergeCell ref="A137:E137"/>
    <mergeCell ref="A135:G13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806000"/>
  </sheetPr>
  <dimension ref="A1:AF52"/>
  <sheetViews>
    <sheetView showGridLines="0" tabSelected="1" zoomScale="80" zoomScaleNormal="80" workbookViewId="0">
      <pane xSplit="5" ySplit="5" topLeftCell="F6" activePane="bottomRight" state="frozen"/>
      <selection pane="bottomRight" activeCell="A3" sqref="A3:A5"/>
      <selection pane="bottomLeft" activeCell="A6" sqref="A6"/>
      <selection pane="topRight" activeCell="E1" sqref="E1"/>
    </sheetView>
  </sheetViews>
  <sheetFormatPr defaultColWidth="9" defaultRowHeight="14.25"/>
  <cols>
    <col min="2" max="2" width="6.875" customWidth="1"/>
    <col min="3" max="3" width="27.75" customWidth="1"/>
    <col min="4" max="4" width="60.5" hidden="1" customWidth="1"/>
    <col min="5" max="5" width="8.375" customWidth="1"/>
    <col min="6" max="6" width="11.375" customWidth="1"/>
    <col min="7" max="7" width="8" customWidth="1"/>
    <col min="8" max="8" width="8.875" customWidth="1"/>
    <col min="9" max="9" width="6.625" customWidth="1"/>
    <col min="10" max="10" width="7.875" customWidth="1"/>
    <col min="11" max="11" width="7.375" customWidth="1"/>
    <col min="12" max="12" width="9.25" customWidth="1"/>
    <col min="13" max="13" width="8.75" customWidth="1"/>
    <col min="14" max="14" width="8.25" customWidth="1"/>
    <col min="15" max="15" width="6.875" customWidth="1"/>
    <col min="16" max="16" width="9.375" customWidth="1"/>
    <col min="17" max="17" width="7.375" customWidth="1"/>
    <col min="18" max="18" width="8.625" customWidth="1"/>
    <col min="19" max="19" width="6.875" customWidth="1"/>
    <col min="20" max="20" width="9.125" customWidth="1"/>
    <col min="21" max="21" width="7.375" customWidth="1"/>
    <col min="22" max="22" width="9.125" customWidth="1"/>
    <col min="23" max="23" width="10.125" customWidth="1"/>
    <col min="24" max="24" width="8.875" customWidth="1"/>
    <col min="25" max="25" width="7.25" customWidth="1"/>
    <col min="26" max="26" width="12.375" customWidth="1"/>
    <col min="27" max="27" width="15.625" customWidth="1"/>
    <col min="28" max="28" width="12.375" customWidth="1"/>
    <col min="29" max="29" width="10.625" customWidth="1"/>
    <col min="30" max="30" width="19.375" customWidth="1"/>
    <col min="31" max="31" width="10.625" customWidth="1"/>
    <col min="32" max="32" width="14.625" customWidth="1"/>
    <col min="33" max="996" width="10.625" customWidth="1"/>
    <col min="997" max="997" width="8.375" customWidth="1"/>
    <col min="998" max="1007" width="10.5" customWidth="1"/>
  </cols>
  <sheetData>
    <row r="1" spans="1:29" ht="23.25">
      <c r="A1" s="853" t="s">
        <v>335</v>
      </c>
      <c r="B1" s="853"/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3"/>
      <c r="Q1" s="853"/>
      <c r="R1" s="853"/>
      <c r="S1" s="853"/>
      <c r="T1" s="853"/>
      <c r="U1" s="853"/>
      <c r="V1" s="853"/>
      <c r="W1" s="853"/>
      <c r="X1" s="853"/>
      <c r="Y1" s="853"/>
      <c r="Z1" s="853"/>
      <c r="AA1" s="853"/>
      <c r="AB1" s="853"/>
      <c r="AC1" s="605"/>
    </row>
    <row r="2" spans="1:29" ht="15" customHeight="1">
      <c r="A2" s="854" t="s">
        <v>151</v>
      </c>
      <c r="B2" s="854"/>
      <c r="C2" s="854"/>
      <c r="D2" s="854"/>
      <c r="E2" s="854"/>
      <c r="F2" s="860" t="s">
        <v>336</v>
      </c>
      <c r="G2" s="860"/>
      <c r="H2" s="860"/>
      <c r="I2" s="860"/>
      <c r="J2" s="860"/>
      <c r="K2" s="860"/>
      <c r="L2" s="860"/>
      <c r="M2" s="860"/>
      <c r="N2" s="861" t="s">
        <v>337</v>
      </c>
      <c r="O2" s="861"/>
      <c r="P2" s="861"/>
      <c r="Q2" s="861"/>
      <c r="R2" s="861"/>
      <c r="S2" s="861"/>
      <c r="T2" s="862" t="s">
        <v>338</v>
      </c>
      <c r="U2" s="862"/>
      <c r="V2" s="862"/>
      <c r="W2" s="862"/>
      <c r="X2" s="862"/>
      <c r="Y2" s="862"/>
      <c r="Z2" s="90" t="s">
        <v>339</v>
      </c>
      <c r="AA2" s="90" t="s">
        <v>340</v>
      </c>
      <c r="AB2" s="390" t="s">
        <v>341</v>
      </c>
      <c r="AC2" s="606"/>
    </row>
    <row r="3" spans="1:29" ht="59.25" customHeight="1">
      <c r="A3" s="858"/>
      <c r="B3" s="855" t="s">
        <v>342</v>
      </c>
      <c r="C3" s="865" t="s">
        <v>343</v>
      </c>
      <c r="D3" s="91"/>
      <c r="E3" s="867" t="s">
        <v>344</v>
      </c>
      <c r="F3" s="868" t="s">
        <v>345</v>
      </c>
      <c r="G3" s="868"/>
      <c r="H3" s="870" t="s">
        <v>346</v>
      </c>
      <c r="I3" s="870"/>
      <c r="J3" s="870" t="s">
        <v>347</v>
      </c>
      <c r="K3" s="870"/>
      <c r="L3" s="870" t="s">
        <v>348</v>
      </c>
      <c r="M3" s="870"/>
      <c r="N3" s="863" t="s">
        <v>349</v>
      </c>
      <c r="O3" s="863"/>
      <c r="P3" s="888" t="s">
        <v>350</v>
      </c>
      <c r="Q3" s="888"/>
      <c r="R3" s="863" t="s">
        <v>351</v>
      </c>
      <c r="S3" s="863"/>
      <c r="T3" s="882" t="s">
        <v>352</v>
      </c>
      <c r="U3" s="882"/>
      <c r="V3" s="882" t="s">
        <v>353</v>
      </c>
      <c r="W3" s="882"/>
      <c r="X3" s="884" t="s">
        <v>354</v>
      </c>
      <c r="Y3" s="884"/>
      <c r="Z3" s="886" t="s">
        <v>355</v>
      </c>
      <c r="AA3" s="874" t="s">
        <v>356</v>
      </c>
      <c r="AB3" s="876" t="s">
        <v>357</v>
      </c>
      <c r="AC3" s="872" t="s">
        <v>358</v>
      </c>
    </row>
    <row r="4" spans="1:29" ht="15" customHeight="1">
      <c r="A4" s="858"/>
      <c r="B4" s="856"/>
      <c r="C4" s="865"/>
      <c r="D4" s="607"/>
      <c r="E4" s="867"/>
      <c r="F4" s="869"/>
      <c r="G4" s="869"/>
      <c r="H4" s="871"/>
      <c r="I4" s="871"/>
      <c r="J4" s="871"/>
      <c r="K4" s="871"/>
      <c r="L4" s="871"/>
      <c r="M4" s="871"/>
      <c r="N4" s="864"/>
      <c r="O4" s="864"/>
      <c r="P4" s="889"/>
      <c r="Q4" s="889"/>
      <c r="R4" s="864"/>
      <c r="S4" s="864"/>
      <c r="T4" s="883"/>
      <c r="U4" s="883"/>
      <c r="V4" s="883"/>
      <c r="W4" s="883"/>
      <c r="X4" s="885"/>
      <c r="Y4" s="885"/>
      <c r="Z4" s="887"/>
      <c r="AA4" s="875"/>
      <c r="AB4" s="877"/>
      <c r="AC4" s="873"/>
    </row>
    <row r="5" spans="1:29">
      <c r="A5" s="858"/>
      <c r="B5" s="857"/>
      <c r="C5" s="866"/>
      <c r="D5" s="607"/>
      <c r="E5" s="866"/>
      <c r="F5" s="621" t="s">
        <v>359</v>
      </c>
      <c r="G5" s="622" t="s">
        <v>360</v>
      </c>
      <c r="H5" s="623" t="s">
        <v>359</v>
      </c>
      <c r="I5" s="622" t="s">
        <v>360</v>
      </c>
      <c r="J5" s="623" t="s">
        <v>359</v>
      </c>
      <c r="K5" s="622" t="s">
        <v>360</v>
      </c>
      <c r="L5" s="623" t="s">
        <v>359</v>
      </c>
      <c r="M5" s="622" t="s">
        <v>360</v>
      </c>
      <c r="N5" s="624" t="s">
        <v>359</v>
      </c>
      <c r="O5" s="624" t="s">
        <v>360</v>
      </c>
      <c r="P5" s="624" t="s">
        <v>359</v>
      </c>
      <c r="Q5" s="624" t="s">
        <v>360</v>
      </c>
      <c r="R5" s="624" t="s">
        <v>359</v>
      </c>
      <c r="S5" s="624" t="s">
        <v>360</v>
      </c>
      <c r="T5" s="625" t="s">
        <v>359</v>
      </c>
      <c r="U5" s="625" t="s">
        <v>360</v>
      </c>
      <c r="V5" s="625" t="s">
        <v>359</v>
      </c>
      <c r="W5" s="625" t="s">
        <v>360</v>
      </c>
      <c r="X5" s="625" t="s">
        <v>359</v>
      </c>
      <c r="Y5" s="626" t="s">
        <v>360</v>
      </c>
      <c r="Z5" s="627" t="s">
        <v>361</v>
      </c>
      <c r="AA5" s="628" t="s">
        <v>361</v>
      </c>
      <c r="AB5" s="629" t="s">
        <v>361</v>
      </c>
      <c r="AC5" s="636" t="s">
        <v>361</v>
      </c>
    </row>
    <row r="6" spans="1:29">
      <c r="A6" s="859" t="s">
        <v>362</v>
      </c>
      <c r="B6" s="712">
        <v>1</v>
      </c>
      <c r="C6" s="452" t="s">
        <v>112</v>
      </c>
      <c r="D6" s="452" t="s">
        <v>363</v>
      </c>
      <c r="E6" s="453">
        <f>MC!C70</f>
        <v>0.02</v>
      </c>
      <c r="F6" s="630">
        <f>'Prod. GEXCHA'!C4</f>
        <v>995</v>
      </c>
      <c r="G6" s="631">
        <f>'GEXCHA Limp.Ord. '!D142</f>
        <v>0</v>
      </c>
      <c r="H6" s="630">
        <f>'Prod. GEXCHA'!D4</f>
        <v>155</v>
      </c>
      <c r="I6" s="631">
        <f>'GEXCHA Limp.Ord. '!D148</f>
        <v>0</v>
      </c>
      <c r="J6" s="630">
        <f>'Prod. GEXCHA'!E4</f>
        <v>5</v>
      </c>
      <c r="K6" s="631">
        <f>'GEXCHA Limp.Ord. '!D154</f>
        <v>0</v>
      </c>
      <c r="L6" s="630">
        <f>'Prod. GEXCHA'!F4</f>
        <v>32</v>
      </c>
      <c r="M6" s="631">
        <f>'GEXCHA Limp.Ord. '!D160</f>
        <v>0</v>
      </c>
      <c r="N6" s="630">
        <f>'Prod. GEXCHA'!G4</f>
        <v>27</v>
      </c>
      <c r="O6" s="631">
        <f>'GEXCHA Limp.Ord. '!D166</f>
        <v>0</v>
      </c>
      <c r="P6" s="630">
        <f>'Prod. GEXCHA'!H4</f>
        <v>1817</v>
      </c>
      <c r="Q6" s="631">
        <f>'GEXCHA Limp.Ord. '!D169</f>
        <v>0</v>
      </c>
      <c r="R6" s="630">
        <f>'Prod. GEXCHA'!I4</f>
        <v>692</v>
      </c>
      <c r="S6" s="631">
        <f>'GEXCHA Limp.Ord. '!D172</f>
        <v>0</v>
      </c>
      <c r="T6" s="630">
        <f>'Prod. GEXCHA'!J4</f>
        <v>82</v>
      </c>
      <c r="U6" s="631">
        <f>'GEXCHA Limp.Ord. '!D178</f>
        <v>0</v>
      </c>
      <c r="V6" s="630">
        <f>'Prod. GEXCHA'!K4</f>
        <v>172</v>
      </c>
      <c r="W6" s="631">
        <f>'GEXCHA Limp.Ord. '!D181</f>
        <v>0</v>
      </c>
      <c r="X6" s="630">
        <f>'Prod. GEXCHA'!L4</f>
        <v>254</v>
      </c>
      <c r="Y6" s="631">
        <f>'GEXCHA Limp.Ord. '!D184</f>
        <v>0</v>
      </c>
      <c r="Z6" s="632">
        <f t="shared" ref="Z6:Z22" si="0">(F6*G6)+(H6*I6)+(J6*K6)+(L6*M6)+(N6*O6)+(P6*Q6)+(R6*S6)+(T6*U6)+(V6*W6)+(X6*Y6)</f>
        <v>0</v>
      </c>
      <c r="AA6" s="633">
        <f>'Prod. GEXCHA'!P4*'GEXCHA Limp.Ord. '!C133</f>
        <v>0</v>
      </c>
      <c r="AB6" s="634">
        <f>MC!C16*'Prod. GEXCHA'!Q4</f>
        <v>0</v>
      </c>
      <c r="AC6" s="701"/>
    </row>
    <row r="7" spans="1:29">
      <c r="A7" s="859"/>
      <c r="B7" s="713">
        <v>2</v>
      </c>
      <c r="C7" s="459" t="s">
        <v>114</v>
      </c>
      <c r="D7" s="459" t="s">
        <v>364</v>
      </c>
      <c r="E7" s="460">
        <f>MC!C71</f>
        <v>0.02</v>
      </c>
      <c r="F7" s="454">
        <f>'Prod. GEXCHA'!C5</f>
        <v>577</v>
      </c>
      <c r="G7" s="455">
        <f>'GEXCHA Limp.Ord. '!D142</f>
        <v>0</v>
      </c>
      <c r="H7" s="454">
        <f>'Prod. GEXCHA'!D5</f>
        <v>577</v>
      </c>
      <c r="I7" s="455">
        <f>'GEXCHA Limp.Ord. '!D148</f>
        <v>0</v>
      </c>
      <c r="J7" s="454">
        <f>'Prod. GEXCHA'!E5</f>
        <v>542</v>
      </c>
      <c r="K7" s="455">
        <f>'GEXCHA Limp.Ord. '!D154</f>
        <v>0</v>
      </c>
      <c r="L7" s="454">
        <f>'Prod. GEXCHA'!F5</f>
        <v>80</v>
      </c>
      <c r="M7" s="455">
        <f>'GEXCHA Limp.Ord. '!D160</f>
        <v>0</v>
      </c>
      <c r="N7" s="454">
        <f>'Prod. GEXCHA'!G5</f>
        <v>14</v>
      </c>
      <c r="O7" s="455">
        <f>'GEXCHA Limp.Ord. '!D166</f>
        <v>0</v>
      </c>
      <c r="P7" s="454">
        <f>'Prod. GEXCHA'!H5</f>
        <v>0</v>
      </c>
      <c r="Q7" s="455">
        <f>'GEXCHA Limp.Ord. '!D169</f>
        <v>0</v>
      </c>
      <c r="R7" s="454">
        <f>'Prod. GEXCHA'!I5</f>
        <v>0</v>
      </c>
      <c r="S7" s="455">
        <f>'GEXCHA Limp.Ord. '!D172</f>
        <v>0</v>
      </c>
      <c r="T7" s="454">
        <f>'Prod. GEXCHA'!J5</f>
        <v>204</v>
      </c>
      <c r="U7" s="455">
        <f>'GEXCHA Limp.Ord. '!D178</f>
        <v>0</v>
      </c>
      <c r="V7" s="454">
        <f>'Prod. GEXCHA'!K5</f>
        <v>291</v>
      </c>
      <c r="W7" s="455">
        <f>'GEXCHA Limp.Ord. '!D181</f>
        <v>0</v>
      </c>
      <c r="X7" s="454">
        <f>'Prod. GEXCHA'!L5</f>
        <v>495</v>
      </c>
      <c r="Y7" s="455">
        <f>'GEXCHA Limp.Ord. '!D184</f>
        <v>0</v>
      </c>
      <c r="Z7" s="456">
        <f t="shared" si="0"/>
        <v>0</v>
      </c>
      <c r="AA7" s="457">
        <f>'Prod. GEXCHA'!P5*'GEXCHA Limp.Ord. '!C133</f>
        <v>0</v>
      </c>
      <c r="AB7" s="604"/>
      <c r="AC7" s="701"/>
    </row>
    <row r="8" spans="1:29">
      <c r="A8" s="859"/>
      <c r="B8" s="713">
        <v>3</v>
      </c>
      <c r="C8" s="459" t="s">
        <v>116</v>
      </c>
      <c r="D8" s="459" t="s">
        <v>365</v>
      </c>
      <c r="E8" s="460">
        <f>MC!C72</f>
        <v>0.03</v>
      </c>
      <c r="F8" s="454">
        <f>'Prod. GEXCHA'!C6</f>
        <v>617</v>
      </c>
      <c r="G8" s="455">
        <f>'GEXCHA Limp.Ord. '!F142</f>
        <v>0</v>
      </c>
      <c r="H8" s="454">
        <f>'Prod. GEXCHA'!D6</f>
        <v>79</v>
      </c>
      <c r="I8" s="455">
        <f>'GEXCHA Limp.Ord. '!F148</f>
        <v>0</v>
      </c>
      <c r="J8" s="454">
        <f>'Prod. GEXCHA'!E6</f>
        <v>629</v>
      </c>
      <c r="K8" s="455">
        <f>'GEXCHA Limp.Ord. '!F154</f>
        <v>0</v>
      </c>
      <c r="L8" s="454">
        <f>'Prod. GEXCHA'!F6</f>
        <v>62</v>
      </c>
      <c r="M8" s="455">
        <f>'GEXCHA Limp.Ord. '!F160</f>
        <v>0</v>
      </c>
      <c r="N8" s="454">
        <f>'Prod. GEXCHA'!G6</f>
        <v>46</v>
      </c>
      <c r="O8" s="455">
        <f>'GEXCHA Limp.Ord. '!F166</f>
        <v>0</v>
      </c>
      <c r="P8" s="454">
        <f>'Prod. GEXCHA'!H6</f>
        <v>490</v>
      </c>
      <c r="Q8" s="455">
        <f>'GEXCHA Limp.Ord. '!F169</f>
        <v>0</v>
      </c>
      <c r="R8" s="454">
        <f>'Prod. GEXCHA'!I6</f>
        <v>225</v>
      </c>
      <c r="S8" s="455">
        <f>'GEXCHA Limp.Ord. '!F172</f>
        <v>0</v>
      </c>
      <c r="T8" s="454">
        <f>'Prod. GEXCHA'!J6</f>
        <v>156</v>
      </c>
      <c r="U8" s="455">
        <f>'GEXCHA Limp.Ord. '!F178</f>
        <v>0</v>
      </c>
      <c r="V8" s="454">
        <f>'Prod. GEXCHA'!K6</f>
        <v>248</v>
      </c>
      <c r="W8" s="455">
        <f>'GEXCHA Limp.Ord. '!F181</f>
        <v>0</v>
      </c>
      <c r="X8" s="454">
        <f>'Prod. GEXCHA'!L6</f>
        <v>404</v>
      </c>
      <c r="Y8" s="455">
        <f>'GEXCHA Limp.Ord. '!F184</f>
        <v>0</v>
      </c>
      <c r="Z8" s="456">
        <f t="shared" si="0"/>
        <v>0</v>
      </c>
      <c r="AA8" s="457">
        <f>'Prod. GEXCHA'!P6*'GEXCHA Limp.Ord. '!C134</f>
        <v>0</v>
      </c>
      <c r="AB8" s="604"/>
      <c r="AC8" s="701"/>
    </row>
    <row r="9" spans="1:29">
      <c r="A9" s="859"/>
      <c r="B9" s="713">
        <v>4</v>
      </c>
      <c r="C9" s="459" t="s">
        <v>118</v>
      </c>
      <c r="D9" s="459" t="s">
        <v>366</v>
      </c>
      <c r="E9" s="460">
        <f>MC!C73</f>
        <v>0.03</v>
      </c>
      <c r="F9" s="454">
        <f>'Prod. GEXCHA'!C7</f>
        <v>403</v>
      </c>
      <c r="G9" s="455">
        <f>'GEXCHA Limp.Ord. '!F142</f>
        <v>0</v>
      </c>
      <c r="H9" s="454">
        <f>'Prod. GEXCHA'!D7</f>
        <v>42</v>
      </c>
      <c r="I9" s="455">
        <f>'GEXCHA Limp.Ord. '!F148</f>
        <v>0</v>
      </c>
      <c r="J9" s="454">
        <f>'Prod. GEXCHA'!E7</f>
        <v>675</v>
      </c>
      <c r="K9" s="455">
        <f>'GEXCHA Limp.Ord. '!F154</f>
        <v>0</v>
      </c>
      <c r="L9" s="454">
        <f>'Prod. GEXCHA'!F7</f>
        <v>69</v>
      </c>
      <c r="M9" s="455">
        <f>'GEXCHA Limp.Ord. '!F160</f>
        <v>0</v>
      </c>
      <c r="N9" s="454">
        <f>'Prod. GEXCHA'!G7</f>
        <v>61</v>
      </c>
      <c r="O9" s="455">
        <f>'GEXCHA Limp.Ord. '!F166</f>
        <v>0</v>
      </c>
      <c r="P9" s="454">
        <f>'Prod. GEXCHA'!H7</f>
        <v>39</v>
      </c>
      <c r="Q9" s="455">
        <f>'GEXCHA Limp.Ord. '!F169</f>
        <v>0</v>
      </c>
      <c r="R9" s="454">
        <f>'Prod. GEXCHA'!I7</f>
        <v>138</v>
      </c>
      <c r="S9" s="455">
        <f>'GEXCHA Limp.Ord. '!F172</f>
        <v>0</v>
      </c>
      <c r="T9" s="454">
        <f>'Prod. GEXCHA'!J7</f>
        <v>153</v>
      </c>
      <c r="U9" s="455">
        <f>'GEXCHA Limp.Ord. '!F178</f>
        <v>0</v>
      </c>
      <c r="V9" s="454">
        <f>'Prod. GEXCHA'!K7</f>
        <v>50</v>
      </c>
      <c r="W9" s="455">
        <f>'GEXCHA Limp.Ord. '!F181</f>
        <v>0</v>
      </c>
      <c r="X9" s="454">
        <f>'Prod. GEXCHA'!L7</f>
        <v>103</v>
      </c>
      <c r="Y9" s="455">
        <f>'GEXCHA Limp.Ord. '!F184</f>
        <v>0</v>
      </c>
      <c r="Z9" s="456">
        <f t="shared" si="0"/>
        <v>0</v>
      </c>
      <c r="AA9" s="457">
        <f>'Prod. GEXCHA'!P7*'GEXCHA Limp.Ord. '!C134</f>
        <v>0</v>
      </c>
      <c r="AB9" s="604"/>
      <c r="AC9" s="701"/>
    </row>
    <row r="10" spans="1:29">
      <c r="A10" s="859"/>
      <c r="B10" s="713">
        <v>5</v>
      </c>
      <c r="C10" s="459" t="s">
        <v>120</v>
      </c>
      <c r="D10" s="459" t="s">
        <v>367</v>
      </c>
      <c r="E10" s="460">
        <f>MC!C74</f>
        <v>0.02</v>
      </c>
      <c r="F10" s="454">
        <f>'Prod. GEXCHA'!C8</f>
        <v>694</v>
      </c>
      <c r="G10" s="455">
        <f>'GEXCHA Limp.Ord. '!D142</f>
        <v>0</v>
      </c>
      <c r="H10" s="454">
        <f>'Prod. GEXCHA'!D8</f>
        <v>817</v>
      </c>
      <c r="I10" s="455">
        <f>'GEXCHA Limp.Ord. '!D148</f>
        <v>0</v>
      </c>
      <c r="J10" s="454">
        <f>'Prod. GEXCHA'!E8</f>
        <v>1420</v>
      </c>
      <c r="K10" s="455">
        <f>'GEXCHA Limp.Ord. '!D154</f>
        <v>0</v>
      </c>
      <c r="L10" s="454">
        <f>'Prod. GEXCHA'!F8</f>
        <v>76</v>
      </c>
      <c r="M10" s="455">
        <f>'GEXCHA Limp.Ord. '!D160</f>
        <v>0</v>
      </c>
      <c r="N10" s="454">
        <f>'Prod. GEXCHA'!G8</f>
        <v>50</v>
      </c>
      <c r="O10" s="455">
        <f>'GEXCHA Limp.Ord. '!D166</f>
        <v>0</v>
      </c>
      <c r="P10" s="454">
        <f>'Prod. GEXCHA'!H8</f>
        <v>110</v>
      </c>
      <c r="Q10" s="455">
        <f>'GEXCHA Limp.Ord. '!D169</f>
        <v>0</v>
      </c>
      <c r="R10" s="454">
        <f>'Prod. GEXCHA'!I8</f>
        <v>96</v>
      </c>
      <c r="S10" s="455">
        <f>'GEXCHA Limp.Ord. '!D172</f>
        <v>0</v>
      </c>
      <c r="T10" s="454">
        <f>'Prod. GEXCHA'!J8</f>
        <v>102</v>
      </c>
      <c r="U10" s="455">
        <f>'GEXCHA Limp.Ord. '!D178</f>
        <v>0</v>
      </c>
      <c r="V10" s="454">
        <f>'Prod. GEXCHA'!K8</f>
        <v>546</v>
      </c>
      <c r="W10" s="455">
        <f>'GEXCHA Limp.Ord. '!D181</f>
        <v>0</v>
      </c>
      <c r="X10" s="454">
        <f>'Prod. GEXCHA'!L8</f>
        <v>648</v>
      </c>
      <c r="Y10" s="455">
        <f>'GEXCHA Limp.Ord. '!D184</f>
        <v>0</v>
      </c>
      <c r="Z10" s="456">
        <f t="shared" si="0"/>
        <v>0</v>
      </c>
      <c r="AA10" s="457">
        <f>'Prod. GEXCHA'!P8*'GEXCHA Limp.Ord. '!C133</f>
        <v>0</v>
      </c>
      <c r="AB10" s="604"/>
      <c r="AC10" s="701"/>
    </row>
    <row r="11" spans="1:29">
      <c r="A11" s="859"/>
      <c r="B11" s="713">
        <v>6</v>
      </c>
      <c r="C11" s="459" t="s">
        <v>122</v>
      </c>
      <c r="D11" s="459" t="s">
        <v>368</v>
      </c>
      <c r="E11" s="460">
        <f>MC!C75</f>
        <v>0.03</v>
      </c>
      <c r="F11" s="454">
        <f>'Prod. GEXCHA'!C9</f>
        <v>658</v>
      </c>
      <c r="G11" s="455">
        <f>'GEXCHA Limp.Ord. '!F142</f>
        <v>0</v>
      </c>
      <c r="H11" s="454">
        <f>'Prod. GEXCHA'!D9</f>
        <v>93</v>
      </c>
      <c r="I11" s="455">
        <f>'GEXCHA Limp.Ord. '!F148</f>
        <v>0</v>
      </c>
      <c r="J11" s="454">
        <f>'Prod. GEXCHA'!E9</f>
        <v>0</v>
      </c>
      <c r="K11" s="455">
        <f>'GEXCHA Limp.Ord. '!F154</f>
        <v>0</v>
      </c>
      <c r="L11" s="454">
        <f>'Prod. GEXCHA'!F9</f>
        <v>83</v>
      </c>
      <c r="M11" s="455">
        <f>'GEXCHA Limp.Ord. '!F160</f>
        <v>0</v>
      </c>
      <c r="N11" s="454">
        <f>'Prod. GEXCHA'!G9</f>
        <v>63</v>
      </c>
      <c r="O11" s="455">
        <f>'GEXCHA Limp.Ord. '!F166</f>
        <v>0</v>
      </c>
      <c r="P11" s="454">
        <f>'Prod. GEXCHA'!H9</f>
        <v>126</v>
      </c>
      <c r="Q11" s="455">
        <f>'GEXCHA Limp.Ord. '!F169</f>
        <v>0</v>
      </c>
      <c r="R11" s="454">
        <f>'Prod. GEXCHA'!I9</f>
        <v>0</v>
      </c>
      <c r="S11" s="455">
        <f>'GEXCHA Limp.Ord. '!F172</f>
        <v>0</v>
      </c>
      <c r="T11" s="454">
        <f>'Prod. GEXCHA'!J9</f>
        <v>136</v>
      </c>
      <c r="U11" s="455">
        <f>'GEXCHA Limp.Ord. '!F178</f>
        <v>0</v>
      </c>
      <c r="V11" s="454">
        <f>'Prod. GEXCHA'!K9</f>
        <v>10</v>
      </c>
      <c r="W11" s="455">
        <f>'GEXCHA Limp.Ord. '!F181</f>
        <v>0</v>
      </c>
      <c r="X11" s="454">
        <f>'Prod. GEXCHA'!L9</f>
        <v>146</v>
      </c>
      <c r="Y11" s="455">
        <f>'GEXCHA Limp.Ord. '!F184</f>
        <v>0</v>
      </c>
      <c r="Z11" s="456">
        <f t="shared" si="0"/>
        <v>0</v>
      </c>
      <c r="AA11" s="457">
        <f>'Prod. GEXCHA'!P9*'GEXCHA Limp.Ord. '!C134</f>
        <v>0</v>
      </c>
      <c r="AB11" s="604"/>
      <c r="AC11" s="701"/>
    </row>
    <row r="12" spans="1:29">
      <c r="A12" s="859"/>
      <c r="B12" s="713">
        <v>7</v>
      </c>
      <c r="C12" s="459" t="s">
        <v>124</v>
      </c>
      <c r="D12" s="459" t="s">
        <v>369</v>
      </c>
      <c r="E12" s="460">
        <f>MC!C76</f>
        <v>0.03</v>
      </c>
      <c r="F12" s="454">
        <f>'Prod. GEXCHA'!C10</f>
        <v>313</v>
      </c>
      <c r="G12" s="455">
        <f>'GEXCHA Limp.Ord. '!F142</f>
        <v>0</v>
      </c>
      <c r="H12" s="454">
        <f>'Prod. GEXCHA'!D10</f>
        <v>21</v>
      </c>
      <c r="I12" s="455">
        <f>'GEXCHA Limp.Ord. '!F148</f>
        <v>0</v>
      </c>
      <c r="J12" s="454">
        <f>'Prod. GEXCHA'!E10</f>
        <v>0</v>
      </c>
      <c r="K12" s="455">
        <f>'GEXCHA Limp.Ord. '!F154</f>
        <v>0</v>
      </c>
      <c r="L12" s="454">
        <f>'Prod. GEXCHA'!F10</f>
        <v>25</v>
      </c>
      <c r="M12" s="455">
        <f>'GEXCHA Limp.Ord. '!F160</f>
        <v>0</v>
      </c>
      <c r="N12" s="454">
        <f>'Prod. GEXCHA'!G10</f>
        <v>36</v>
      </c>
      <c r="O12" s="455">
        <f>'GEXCHA Limp.Ord. '!F166</f>
        <v>0</v>
      </c>
      <c r="P12" s="454">
        <f>'Prod. GEXCHA'!H10</f>
        <v>127</v>
      </c>
      <c r="Q12" s="455">
        <f>'GEXCHA Limp.Ord. '!F169</f>
        <v>0</v>
      </c>
      <c r="R12" s="454">
        <f>'Prod. GEXCHA'!I10</f>
        <v>74</v>
      </c>
      <c r="S12" s="455">
        <f>'GEXCHA Limp.Ord. '!F172</f>
        <v>0</v>
      </c>
      <c r="T12" s="454">
        <v>0</v>
      </c>
      <c r="U12" s="455">
        <f>'GEXCHA Limp.Ord. '!F178</f>
        <v>0</v>
      </c>
      <c r="V12" s="454">
        <f>'Prod. GEXCHA'!K10</f>
        <v>236</v>
      </c>
      <c r="W12" s="455">
        <f>'GEXCHA Limp.Ord. '!F181</f>
        <v>0</v>
      </c>
      <c r="X12" s="454">
        <f>'Prod. GEXCHA'!L10</f>
        <v>236</v>
      </c>
      <c r="Y12" s="455">
        <f>'GEXCHA Limp.Ord. '!F184</f>
        <v>0</v>
      </c>
      <c r="Z12" s="456">
        <f t="shared" si="0"/>
        <v>0</v>
      </c>
      <c r="AA12" s="457">
        <f>'Prod. GEXCHA'!P10*'GEXCHA Limp.Ord. '!C134</f>
        <v>0</v>
      </c>
      <c r="AB12" s="604"/>
      <c r="AC12" s="701"/>
    </row>
    <row r="13" spans="1:29">
      <c r="A13" s="859"/>
      <c r="B13" s="713">
        <v>8</v>
      </c>
      <c r="C13" s="459" t="s">
        <v>126</v>
      </c>
      <c r="D13" s="459" t="s">
        <v>370</v>
      </c>
      <c r="E13" s="460">
        <f>MC!C77</f>
        <v>0.03</v>
      </c>
      <c r="F13" s="454">
        <f>'Prod. GEXCHA'!C11</f>
        <v>506</v>
      </c>
      <c r="G13" s="455">
        <f>'GEXCHA Limp.Ord. '!F142</f>
        <v>0</v>
      </c>
      <c r="H13" s="454">
        <f>'Prod. GEXCHA'!D11</f>
        <v>76</v>
      </c>
      <c r="I13" s="455">
        <f>'GEXCHA Limp.Ord. '!F148</f>
        <v>0</v>
      </c>
      <c r="J13" s="454">
        <f>'Prod. GEXCHA'!E11</f>
        <v>0</v>
      </c>
      <c r="K13" s="455">
        <f>'GEXCHA Limp.Ord. '!F154</f>
        <v>0</v>
      </c>
      <c r="L13" s="454">
        <f>'Prod. GEXCHA'!F11</f>
        <v>41</v>
      </c>
      <c r="M13" s="455">
        <f>'GEXCHA Limp.Ord. '!F160</f>
        <v>0</v>
      </c>
      <c r="N13" s="454">
        <f>'Prod. GEXCHA'!G11</f>
        <v>96</v>
      </c>
      <c r="O13" s="455">
        <f>'GEXCHA Limp.Ord. '!F166</f>
        <v>0</v>
      </c>
      <c r="P13" s="454">
        <f>'Prod. GEXCHA'!H11</f>
        <v>132</v>
      </c>
      <c r="Q13" s="455">
        <f>'GEXCHA Limp.Ord. '!F169</f>
        <v>0</v>
      </c>
      <c r="R13" s="454">
        <f>'Prod. GEXCHA'!I11</f>
        <v>851</v>
      </c>
      <c r="S13" s="455">
        <f>'GEXCHA Limp.Ord. '!F172</f>
        <v>0</v>
      </c>
      <c r="T13" s="454">
        <v>0</v>
      </c>
      <c r="U13" s="455">
        <f>'GEXCHA Limp.Ord. '!F178</f>
        <v>0</v>
      </c>
      <c r="V13" s="454">
        <f>'Prod. GEXCHA'!K11</f>
        <v>269</v>
      </c>
      <c r="W13" s="455">
        <f>'GEXCHA Limp.Ord. '!F181</f>
        <v>0</v>
      </c>
      <c r="X13" s="454">
        <f>'Prod. GEXCHA'!L11</f>
        <v>269</v>
      </c>
      <c r="Y13" s="455">
        <f>'GEXCHA Limp.Ord. '!F184</f>
        <v>0</v>
      </c>
      <c r="Z13" s="456">
        <f t="shared" si="0"/>
        <v>0</v>
      </c>
      <c r="AA13" s="457">
        <f>'Prod. GEXCHA'!P11*'GEXCHA Limp.Ord. '!C134</f>
        <v>0</v>
      </c>
      <c r="AB13" s="604"/>
      <c r="AC13" s="701"/>
    </row>
    <row r="14" spans="1:29">
      <c r="A14" s="859"/>
      <c r="B14" s="713">
        <v>9</v>
      </c>
      <c r="C14" s="459" t="s">
        <v>128</v>
      </c>
      <c r="D14" s="459" t="s">
        <v>371</v>
      </c>
      <c r="E14" s="460">
        <f>MC!C78</f>
        <v>0.03</v>
      </c>
      <c r="F14" s="454">
        <f>'Prod. GEXCHA'!C12</f>
        <v>707</v>
      </c>
      <c r="G14" s="455">
        <f>'GEXCHA Limp.Ord. '!F142</f>
        <v>0</v>
      </c>
      <c r="H14" s="454">
        <f>'Prod. GEXCHA'!D12</f>
        <v>299</v>
      </c>
      <c r="I14" s="455">
        <f>'GEXCHA Limp.Ord. '!F148</f>
        <v>0</v>
      </c>
      <c r="J14" s="454">
        <f>'Prod. GEXCHA'!E12</f>
        <v>800</v>
      </c>
      <c r="K14" s="455">
        <f>'GEXCHA Limp.Ord. '!F154</f>
        <v>0</v>
      </c>
      <c r="L14" s="454">
        <f>'Prod. GEXCHA'!F12</f>
        <v>47</v>
      </c>
      <c r="M14" s="455">
        <f>'GEXCHA Limp.Ord. '!F160</f>
        <v>0</v>
      </c>
      <c r="N14" s="454">
        <f>'Prod. GEXCHA'!G12</f>
        <v>0</v>
      </c>
      <c r="O14" s="455">
        <f>'GEXCHA Limp.Ord. '!F166</f>
        <v>0</v>
      </c>
      <c r="P14" s="454">
        <f>'Prod. GEXCHA'!H12</f>
        <v>0</v>
      </c>
      <c r="Q14" s="455">
        <f>'GEXCHA Limp.Ord. '!F169</f>
        <v>0</v>
      </c>
      <c r="R14" s="454">
        <f>'Prod. GEXCHA'!I12</f>
        <v>71</v>
      </c>
      <c r="S14" s="455">
        <f>'GEXCHA Limp.Ord. '!F172</f>
        <v>0</v>
      </c>
      <c r="T14" s="454">
        <f>'Prod. GEXCHA'!J12</f>
        <v>86</v>
      </c>
      <c r="U14" s="455">
        <f>'GEXCHA Limp.Ord. '!F178</f>
        <v>0</v>
      </c>
      <c r="V14" s="454">
        <f>'Prod. GEXCHA'!J12</f>
        <v>86</v>
      </c>
      <c r="W14" s="455">
        <f>'GEXCHA Limp.Ord. '!F181</f>
        <v>0</v>
      </c>
      <c r="X14" s="454">
        <f>'Prod. GEXCHA'!L12</f>
        <v>171</v>
      </c>
      <c r="Y14" s="455">
        <f>'GEXCHA Limp.Ord. '!F184</f>
        <v>0</v>
      </c>
      <c r="Z14" s="456">
        <f t="shared" si="0"/>
        <v>0</v>
      </c>
      <c r="AA14" s="457">
        <f>'Prod. GEXCHA'!P12*'GEXCHA Limp.Ord. '!C134</f>
        <v>0</v>
      </c>
      <c r="AB14" s="604"/>
      <c r="AC14" s="701"/>
    </row>
    <row r="15" spans="1:29">
      <c r="A15" s="859"/>
      <c r="B15" s="713">
        <v>10</v>
      </c>
      <c r="C15" s="459" t="s">
        <v>372</v>
      </c>
      <c r="D15" s="459" t="s">
        <v>373</v>
      </c>
      <c r="E15" s="460">
        <f>MC!C79</f>
        <v>0.05</v>
      </c>
      <c r="F15" s="454">
        <f>'Prod. GEXCHA'!C13</f>
        <v>396</v>
      </c>
      <c r="G15" s="455">
        <f>'GEXCHA Limp.Ord. '!J142</f>
        <v>0</v>
      </c>
      <c r="H15" s="454">
        <f>'Prod. GEXCHA'!D13</f>
        <v>74</v>
      </c>
      <c r="I15" s="455">
        <f>'GEXCHA Limp.Ord. '!J148</f>
        <v>0</v>
      </c>
      <c r="J15" s="454">
        <f>'Prod. GEXCHA'!E13</f>
        <v>398</v>
      </c>
      <c r="K15" s="455">
        <f>'GEXCHA Limp.Ord. '!J154</f>
        <v>0</v>
      </c>
      <c r="L15" s="454">
        <f>'Prod. GEXCHA'!F13</f>
        <v>51</v>
      </c>
      <c r="M15" s="455">
        <f>'GEXCHA Limp.Ord. '!J160</f>
        <v>0</v>
      </c>
      <c r="N15" s="454">
        <f>'Prod. GEXCHA'!G13</f>
        <v>54</v>
      </c>
      <c r="O15" s="455">
        <f>'GEXCHA Limp.Ord. '!J166</f>
        <v>0</v>
      </c>
      <c r="P15" s="454">
        <f>'Prod. GEXCHA'!H13</f>
        <v>263</v>
      </c>
      <c r="Q15" s="455">
        <f>'GEXCHA Limp.Ord. '!J169</f>
        <v>0</v>
      </c>
      <c r="R15" s="454">
        <f>'Prod. GEXCHA'!I13</f>
        <v>139</v>
      </c>
      <c r="S15" s="455">
        <f>'GEXCHA Limp.Ord. '!J172</f>
        <v>0</v>
      </c>
      <c r="T15" s="454">
        <v>0</v>
      </c>
      <c r="U15" s="455">
        <f>'GEXCHA Limp.Ord. '!J178</f>
        <v>0</v>
      </c>
      <c r="V15" s="454">
        <f>'Prod. GEXCHA'!K13</f>
        <v>80</v>
      </c>
      <c r="W15" s="455">
        <f>'GEXCHA Limp.Ord. '!J181</f>
        <v>0</v>
      </c>
      <c r="X15" s="454">
        <f>'Prod. GEXCHA'!L13</f>
        <v>80</v>
      </c>
      <c r="Y15" s="455">
        <f>'GEXCHA Limp.Ord. '!J184</f>
        <v>0</v>
      </c>
      <c r="Z15" s="456">
        <f t="shared" si="0"/>
        <v>0</v>
      </c>
      <c r="AA15" s="457">
        <f>'Prod. GEXCHA'!P13*'GEXCHA Limp.Ord. '!C136</f>
        <v>0</v>
      </c>
      <c r="AB15" s="604"/>
      <c r="AC15" s="701"/>
    </row>
    <row r="16" spans="1:29">
      <c r="A16" s="859"/>
      <c r="B16" s="713">
        <v>11</v>
      </c>
      <c r="C16" s="459" t="s">
        <v>374</v>
      </c>
      <c r="D16" s="459" t="s">
        <v>375</v>
      </c>
      <c r="E16" s="460">
        <f>MC!C80</f>
        <v>0.02</v>
      </c>
      <c r="F16" s="454">
        <f>'Prod. GEXCHA'!C14</f>
        <v>399</v>
      </c>
      <c r="G16" s="455">
        <f>'GEXCHA Limp.Ord. '!D142</f>
        <v>0</v>
      </c>
      <c r="H16" s="454">
        <f>'Prod. GEXCHA'!D14</f>
        <v>24</v>
      </c>
      <c r="I16" s="455">
        <f>'GEXCHA Limp.Ord. '!D148</f>
        <v>0</v>
      </c>
      <c r="J16" s="454">
        <f>'Prod. GEXCHA'!E14</f>
        <v>0</v>
      </c>
      <c r="K16" s="455">
        <f>'GEXCHA Limp.Ord. '!D154</f>
        <v>0</v>
      </c>
      <c r="L16" s="454">
        <f>'Prod. GEXCHA'!F14</f>
        <v>37</v>
      </c>
      <c r="M16" s="455">
        <f>'GEXCHA Limp.Ord. '!D160</f>
        <v>0</v>
      </c>
      <c r="N16" s="454">
        <f>'Prod. GEXCHA'!G14</f>
        <v>36</v>
      </c>
      <c r="O16" s="455">
        <f>'GEXCHA Limp.Ord. '!D166</f>
        <v>0</v>
      </c>
      <c r="P16" s="454">
        <f>'Prod. GEXCHA'!H14</f>
        <v>132</v>
      </c>
      <c r="Q16" s="455">
        <f>'GEXCHA Limp.Ord. '!D169</f>
        <v>0</v>
      </c>
      <c r="R16" s="454">
        <f>'Prod. GEXCHA'!I14</f>
        <v>446</v>
      </c>
      <c r="S16" s="455">
        <f>'GEXCHA Limp.Ord. '!D172</f>
        <v>0</v>
      </c>
      <c r="T16" s="454">
        <v>0</v>
      </c>
      <c r="U16" s="455">
        <f>'GEXCHA Limp.Ord. '!D178</f>
        <v>0</v>
      </c>
      <c r="V16" s="454">
        <f>'Prod. GEXCHA'!K14</f>
        <v>178</v>
      </c>
      <c r="W16" s="455">
        <f>'GEXCHA Limp.Ord. '!D181</f>
        <v>0</v>
      </c>
      <c r="X16" s="454">
        <f>'Prod. GEXCHA'!L14</f>
        <v>178</v>
      </c>
      <c r="Y16" s="455">
        <f>'GEXCHA Limp.Ord. '!D184</f>
        <v>0</v>
      </c>
      <c r="Z16" s="456">
        <f t="shared" si="0"/>
        <v>0</v>
      </c>
      <c r="AA16" s="457">
        <f>'Prod. GEXCHA'!P14*'GEXCHA Limp.Ord. '!C133</f>
        <v>0</v>
      </c>
      <c r="AB16" s="604"/>
      <c r="AC16" s="701"/>
    </row>
    <row r="17" spans="1:29">
      <c r="A17" s="859"/>
      <c r="B17" s="713">
        <v>12</v>
      </c>
      <c r="C17" s="459" t="s">
        <v>134</v>
      </c>
      <c r="D17" s="459" t="s">
        <v>376</v>
      </c>
      <c r="E17" s="460">
        <f>MC!C81</f>
        <v>0.03</v>
      </c>
      <c r="F17" s="454">
        <f>'Prod. GEXCHA'!C15</f>
        <v>375</v>
      </c>
      <c r="G17" s="455">
        <f>'GEXCHA Limp.Ord. APS Porto U.'!D121</f>
        <v>0</v>
      </c>
      <c r="H17" s="454">
        <f>'Prod. GEXCHA'!D15</f>
        <v>42</v>
      </c>
      <c r="I17" s="455">
        <f>'GEXCHA Limp.Ord. APS Porto U.'!D127</f>
        <v>0</v>
      </c>
      <c r="J17" s="454">
        <f>'Prod. GEXCHA'!E15</f>
        <v>288</v>
      </c>
      <c r="K17" s="455">
        <f>'GEXCHA Limp.Ord. APS Porto U.'!D133</f>
        <v>0</v>
      </c>
      <c r="L17" s="454">
        <f>'Prod. GEXCHA'!F15</f>
        <v>81</v>
      </c>
      <c r="M17" s="455">
        <f>'GEXCHA Limp.Ord. APS Porto U.'!D139</f>
        <v>0</v>
      </c>
      <c r="N17" s="454">
        <f>'Prod. GEXCHA'!G15</f>
        <v>96</v>
      </c>
      <c r="O17" s="455">
        <f>'GEXCHA Limp.Ord. APS Porto U.'!D145</f>
        <v>0</v>
      </c>
      <c r="P17" s="454">
        <f>'Prod. GEXCHA'!H15</f>
        <v>1275</v>
      </c>
      <c r="Q17" s="455">
        <f>'GEXCHA Limp.Ord. APS Porto U.'!D148</f>
        <v>0</v>
      </c>
      <c r="R17" s="454">
        <f>'Prod. GEXCHA'!I15</f>
        <v>526</v>
      </c>
      <c r="S17" s="455">
        <f>'GEXCHA Limp.Ord. APS Porto U.'!D151</f>
        <v>0</v>
      </c>
      <c r="T17" s="454">
        <f>'Prod. GEXCHA'!J15</f>
        <v>148</v>
      </c>
      <c r="U17" s="455">
        <f>'GEXCHA Limp.Ord. APS Porto U.'!D157</f>
        <v>0</v>
      </c>
      <c r="V17" s="454">
        <f>'Prod. GEXCHA'!K15</f>
        <v>36</v>
      </c>
      <c r="W17" s="455">
        <f>'GEXCHA Limp.Ord. APS Porto U.'!D160</f>
        <v>0</v>
      </c>
      <c r="X17" s="454">
        <f>'Prod. GEXCHA'!L15</f>
        <v>112</v>
      </c>
      <c r="Y17" s="455">
        <f>'GEXCHA Limp.Ord. APS Porto U.'!D163</f>
        <v>0</v>
      </c>
      <c r="Z17" s="456">
        <f t="shared" si="0"/>
        <v>0</v>
      </c>
      <c r="AA17" s="457">
        <f>'Prod. GEXCHA'!P15*'GEXCHA Limp.Ord. APS Porto U.'!C115</f>
        <v>0</v>
      </c>
      <c r="AB17" s="604"/>
      <c r="AC17" s="701"/>
    </row>
    <row r="18" spans="1:29">
      <c r="A18" s="859"/>
      <c r="B18" s="713">
        <v>13</v>
      </c>
      <c r="C18" s="459" t="s">
        <v>136</v>
      </c>
      <c r="D18" s="459" t="s">
        <v>377</v>
      </c>
      <c r="E18" s="460">
        <f>MC!C82</f>
        <v>0.03</v>
      </c>
      <c r="F18" s="454">
        <f>'Prod. GEXCHA'!C16</f>
        <v>524</v>
      </c>
      <c r="G18" s="455">
        <f>'GEXCHA Limp.Ord. '!F142</f>
        <v>0</v>
      </c>
      <c r="H18" s="454">
        <f>'Prod. GEXCHA'!D16</f>
        <v>97</v>
      </c>
      <c r="I18" s="455">
        <f>'GEXCHA Limp.Ord. '!F148</f>
        <v>0</v>
      </c>
      <c r="J18" s="454">
        <f>'Prod. GEXCHA'!E16</f>
        <v>288</v>
      </c>
      <c r="K18" s="455">
        <f>'GEXCHA Limp.Ord. '!F154</f>
        <v>0</v>
      </c>
      <c r="L18" s="454">
        <f>'Prod. GEXCHA'!F16</f>
        <v>54</v>
      </c>
      <c r="M18" s="455">
        <f>'GEXCHA Limp.Ord. '!F160</f>
        <v>0</v>
      </c>
      <c r="N18" s="454">
        <f>'Prod. GEXCHA'!G16</f>
        <v>167</v>
      </c>
      <c r="O18" s="455">
        <f>'GEXCHA Limp.Ord. '!F166</f>
        <v>0</v>
      </c>
      <c r="P18" s="454">
        <f>'Prod. GEXCHA'!H16</f>
        <v>244</v>
      </c>
      <c r="Q18" s="455">
        <f>'GEXCHA Limp.Ord. '!F169</f>
        <v>0</v>
      </c>
      <c r="R18" s="454">
        <f>'Prod. GEXCHA'!I16</f>
        <v>344</v>
      </c>
      <c r="S18" s="455">
        <f>'GEXCHA Limp.Ord. '!F172</f>
        <v>0</v>
      </c>
      <c r="T18" s="454">
        <v>0</v>
      </c>
      <c r="U18" s="455">
        <f>'GEXCHA Limp.Ord. '!F178</f>
        <v>0</v>
      </c>
      <c r="V18" s="454">
        <f>'Prod. GEXCHA'!K16</f>
        <v>182</v>
      </c>
      <c r="W18" s="455">
        <f>'GEXCHA Limp.Ord. '!F181</f>
        <v>0</v>
      </c>
      <c r="X18" s="454">
        <f>'Prod. GEXCHA'!L16</f>
        <v>182</v>
      </c>
      <c r="Y18" s="455">
        <f>'GEXCHA Limp.Ord. '!F184</f>
        <v>0</v>
      </c>
      <c r="Z18" s="456">
        <f t="shared" si="0"/>
        <v>0</v>
      </c>
      <c r="AA18" s="457">
        <f>'Prod. GEXCHA'!P16*'GEXCHA Limp.Ord. '!C134</f>
        <v>0</v>
      </c>
      <c r="AB18" s="604"/>
      <c r="AC18" s="701"/>
    </row>
    <row r="19" spans="1:29">
      <c r="A19" s="859"/>
      <c r="B19" s="713">
        <v>14</v>
      </c>
      <c r="C19" s="459" t="s">
        <v>138</v>
      </c>
      <c r="D19" s="459" t="s">
        <v>378</v>
      </c>
      <c r="E19" s="460">
        <f>MC!C83</f>
        <v>0.04</v>
      </c>
      <c r="F19" s="454">
        <f>'Prod. GEXCHA'!C17</f>
        <v>661</v>
      </c>
      <c r="G19" s="455">
        <f>'GEXCHA Limp.Ord. '!H142</f>
        <v>0</v>
      </c>
      <c r="H19" s="454">
        <f>'Prod. GEXCHA'!D17</f>
        <v>290</v>
      </c>
      <c r="I19" s="455">
        <f>'GEXCHA Limp.Ord. '!H148</f>
        <v>0</v>
      </c>
      <c r="J19" s="454">
        <f>'Prod. GEXCHA'!E17</f>
        <v>1237</v>
      </c>
      <c r="K19" s="455">
        <f>'GEXCHA Limp.Ord. '!H154</f>
        <v>0</v>
      </c>
      <c r="L19" s="454">
        <f>'Prod. GEXCHA'!F17</f>
        <v>65</v>
      </c>
      <c r="M19" s="455">
        <f>'GEXCHA Limp.Ord. '!H160</f>
        <v>0</v>
      </c>
      <c r="N19" s="454">
        <f>'Prod. GEXCHA'!G17</f>
        <v>196</v>
      </c>
      <c r="O19" s="455">
        <f>'GEXCHA Limp.Ord. '!H166</f>
        <v>0</v>
      </c>
      <c r="P19" s="454">
        <f>'Prod. GEXCHA'!H17</f>
        <v>93</v>
      </c>
      <c r="Q19" s="455">
        <f>'GEXCHA Limp.Ord. '!H169</f>
        <v>0</v>
      </c>
      <c r="R19" s="454">
        <f>'Prod. GEXCHA'!I17</f>
        <v>824</v>
      </c>
      <c r="S19" s="455">
        <f>'GEXCHA Limp.Ord. '!H172</f>
        <v>0</v>
      </c>
      <c r="T19" s="454">
        <f>'Prod. GEXCHA'!J17</f>
        <v>129</v>
      </c>
      <c r="U19" s="455">
        <f>'GEXCHA Limp.Ord. '!H178</f>
        <v>0</v>
      </c>
      <c r="V19" s="454">
        <f>'Prod. GEXCHA'!K17</f>
        <v>5</v>
      </c>
      <c r="W19" s="455">
        <f>'GEXCHA Limp.Ord. '!H181</f>
        <v>0</v>
      </c>
      <c r="X19" s="454">
        <f>'Prod. GEXCHA'!L17</f>
        <v>134</v>
      </c>
      <c r="Y19" s="455">
        <f>'GEXCHA Limp.Ord. '!H184</f>
        <v>0</v>
      </c>
      <c r="Z19" s="456">
        <f t="shared" si="0"/>
        <v>0</v>
      </c>
      <c r="AA19" s="457">
        <f>'Prod. GEXCHA'!P17*'GEXCHA Limp.Ord. '!C135</f>
        <v>0</v>
      </c>
      <c r="AB19" s="604"/>
      <c r="AC19" s="701"/>
    </row>
    <row r="20" spans="1:29">
      <c r="A20" s="859"/>
      <c r="B20" s="713">
        <v>15</v>
      </c>
      <c r="C20" s="459" t="s">
        <v>140</v>
      </c>
      <c r="D20" s="459" t="s">
        <v>379</v>
      </c>
      <c r="E20" s="460">
        <f>MC!C84</f>
        <v>0.02</v>
      </c>
      <c r="F20" s="454">
        <f>'Prod. GEXCHA'!C18</f>
        <v>498</v>
      </c>
      <c r="G20" s="455">
        <f>'GEXCHA Limp.Ord. '!D142</f>
        <v>0</v>
      </c>
      <c r="H20" s="454">
        <f>'Prod. GEXCHA'!D18</f>
        <v>687</v>
      </c>
      <c r="I20" s="455">
        <f>'GEXCHA Limp.Ord. '!D148</f>
        <v>0</v>
      </c>
      <c r="J20" s="454">
        <f>'Prod. GEXCHA'!E18</f>
        <v>536</v>
      </c>
      <c r="K20" s="455">
        <f>'GEXCHA Limp.Ord. '!D154</f>
        <v>0</v>
      </c>
      <c r="L20" s="454">
        <f>'Prod. GEXCHA'!F18</f>
        <v>97</v>
      </c>
      <c r="M20" s="455">
        <f>'GEXCHA Limp.Ord. '!D160</f>
        <v>0</v>
      </c>
      <c r="N20" s="454">
        <f>'Prod. GEXCHA'!G18</f>
        <v>71</v>
      </c>
      <c r="O20" s="455">
        <f>'GEXCHA Limp.Ord. '!D166</f>
        <v>0</v>
      </c>
      <c r="P20" s="454">
        <f>'Prod. GEXCHA'!H18</f>
        <v>0</v>
      </c>
      <c r="Q20" s="455">
        <f>'GEXCHA Limp.Ord. '!D169</f>
        <v>0</v>
      </c>
      <c r="R20" s="454">
        <f>'Prod. GEXCHA'!I18</f>
        <v>323</v>
      </c>
      <c r="S20" s="455">
        <f>'GEXCHA Limp.Ord. '!D172</f>
        <v>0</v>
      </c>
      <c r="T20" s="454">
        <f>'Prod. GEXCHA'!J18</f>
        <v>23</v>
      </c>
      <c r="U20" s="455">
        <f>'GEXCHA Limp.Ord. '!D178</f>
        <v>0</v>
      </c>
      <c r="V20" s="454">
        <f>'Prod. GEXCHA'!K18</f>
        <v>223</v>
      </c>
      <c r="W20" s="455">
        <f>'GEXCHA Limp.Ord. '!D181</f>
        <v>0</v>
      </c>
      <c r="X20" s="454">
        <f>'Prod. GEXCHA'!L18</f>
        <v>246</v>
      </c>
      <c r="Y20" s="455">
        <f>'GEXCHA Limp.Ord. '!D184</f>
        <v>0</v>
      </c>
      <c r="Z20" s="456">
        <f t="shared" si="0"/>
        <v>0</v>
      </c>
      <c r="AA20" s="457">
        <f>'Prod. GEXCHA'!P18*'GEXCHA Limp.Ord. '!C133</f>
        <v>0</v>
      </c>
      <c r="AB20" s="604"/>
      <c r="AC20" s="701"/>
    </row>
    <row r="21" spans="1:29">
      <c r="A21" s="859"/>
      <c r="B21" s="713">
        <v>16</v>
      </c>
      <c r="C21" s="459" t="s">
        <v>142</v>
      </c>
      <c r="D21" s="459" t="s">
        <v>380</v>
      </c>
      <c r="E21" s="460">
        <f>MC!C85</f>
        <v>0.03</v>
      </c>
      <c r="F21" s="454">
        <f>'Prod. GEXCHA'!C19</f>
        <v>629</v>
      </c>
      <c r="G21" s="455">
        <f>'GEXCHA Limp.Ord. '!F142</f>
        <v>0</v>
      </c>
      <c r="H21" s="454">
        <f>'Prod. GEXCHA'!D19</f>
        <v>65</v>
      </c>
      <c r="I21" s="455">
        <f>'GEXCHA Limp.Ord. '!F148</f>
        <v>0</v>
      </c>
      <c r="J21" s="454">
        <f>'Prod. GEXCHA'!E19</f>
        <v>697</v>
      </c>
      <c r="K21" s="455">
        <f>'GEXCHA Limp.Ord. '!F154</f>
        <v>0</v>
      </c>
      <c r="L21" s="454">
        <f>'Prod. GEXCHA'!F19</f>
        <v>85</v>
      </c>
      <c r="M21" s="455">
        <f>'GEXCHA Limp.Ord. '!F160</f>
        <v>0</v>
      </c>
      <c r="N21" s="454">
        <f>'Prod. GEXCHA'!G19</f>
        <v>76</v>
      </c>
      <c r="O21" s="455">
        <f>'GEXCHA Limp.Ord. '!F166</f>
        <v>0</v>
      </c>
      <c r="P21" s="454">
        <f>'Prod. GEXCHA'!H19</f>
        <v>627</v>
      </c>
      <c r="Q21" s="455">
        <f>'GEXCHA Limp.Ord. '!F169</f>
        <v>0</v>
      </c>
      <c r="R21" s="454">
        <f>'Prod. GEXCHA'!I19</f>
        <v>53</v>
      </c>
      <c r="S21" s="455">
        <f>'GEXCHA Limp.Ord. '!F172</f>
        <v>0</v>
      </c>
      <c r="T21" s="454">
        <f>'Prod. GEXCHA'!J19</f>
        <v>143</v>
      </c>
      <c r="U21" s="455">
        <f>'GEXCHA Limp.Ord. '!F178</f>
        <v>0</v>
      </c>
      <c r="V21" s="454">
        <f>'Prod. GEXCHA'!K19</f>
        <v>46</v>
      </c>
      <c r="W21" s="455">
        <f>'GEXCHA Limp.Ord. '!F181</f>
        <v>0</v>
      </c>
      <c r="X21" s="454">
        <f>'Prod. GEXCHA'!L19</f>
        <v>97</v>
      </c>
      <c r="Y21" s="455">
        <f>'GEXCHA Limp.Ord. '!F184</f>
        <v>0</v>
      </c>
      <c r="Z21" s="456">
        <f t="shared" si="0"/>
        <v>0</v>
      </c>
      <c r="AA21" s="457">
        <f>'Prod. GEXCHA'!P19*'GEXCHA Limp.Ord. '!C134</f>
        <v>0</v>
      </c>
      <c r="AB21" s="604"/>
      <c r="AC21" s="701"/>
    </row>
    <row r="22" spans="1:29" s="93" customFormat="1" ht="12.75" customHeight="1">
      <c r="A22" s="859"/>
      <c r="B22" s="713">
        <v>17</v>
      </c>
      <c r="C22" s="459" t="s">
        <v>144</v>
      </c>
      <c r="D22" s="459" t="s">
        <v>381</v>
      </c>
      <c r="E22" s="460">
        <f>MC!C86</f>
        <v>0.03</v>
      </c>
      <c r="F22" s="454">
        <f>'Prod. GEXCHA'!C20</f>
        <v>294</v>
      </c>
      <c r="G22" s="455">
        <f>'GEXCHA Limp.Ord. '!F142</f>
        <v>0</v>
      </c>
      <c r="H22" s="454">
        <f>'Prod. GEXCHA'!D20</f>
        <v>40</v>
      </c>
      <c r="I22" s="455">
        <f>'GEXCHA Limp.Ord. '!F148</f>
        <v>0</v>
      </c>
      <c r="J22" s="454">
        <f>'Prod. GEXCHA'!E20</f>
        <v>0</v>
      </c>
      <c r="K22" s="455">
        <f>'GEXCHA Limp.Ord. '!F154</f>
        <v>0</v>
      </c>
      <c r="L22" s="454">
        <f>'Prod. GEXCHA'!F20</f>
        <v>25</v>
      </c>
      <c r="M22" s="455">
        <f>'GEXCHA Limp.Ord. '!F160</f>
        <v>0</v>
      </c>
      <c r="N22" s="454">
        <f>'Prod. GEXCHA'!G20</f>
        <v>40</v>
      </c>
      <c r="O22" s="455">
        <f>'GEXCHA Limp.Ord. '!F166</f>
        <v>0</v>
      </c>
      <c r="P22" s="454">
        <f>'Prod. GEXCHA'!H20</f>
        <v>384</v>
      </c>
      <c r="Q22" s="455">
        <f>'GEXCHA Limp.Ord. '!F169</f>
        <v>0</v>
      </c>
      <c r="R22" s="454">
        <f>'Prod. GEXCHA'!I20</f>
        <v>350</v>
      </c>
      <c r="S22" s="455">
        <f>'GEXCHA Limp.Ord. '!F172</f>
        <v>0</v>
      </c>
      <c r="T22" s="454">
        <v>0</v>
      </c>
      <c r="U22" s="455">
        <f>'GEXCHA Limp.Ord. '!F178</f>
        <v>0</v>
      </c>
      <c r="V22" s="454">
        <f>'Prod. GEXCHA'!K20</f>
        <v>236</v>
      </c>
      <c r="W22" s="455">
        <f>'GEXCHA Limp.Ord. '!F181</f>
        <v>0</v>
      </c>
      <c r="X22" s="454">
        <f>'Prod. GEXCHA'!L20</f>
        <v>236</v>
      </c>
      <c r="Y22" s="455">
        <f>'GEXCHA Limp.Ord. '!F184</f>
        <v>0</v>
      </c>
      <c r="Z22" s="456">
        <f t="shared" si="0"/>
        <v>0</v>
      </c>
      <c r="AA22" s="617">
        <f>'Prod. GEXCHA'!P20*'GEXCHA Limp.Ord. '!C134</f>
        <v>0</v>
      </c>
      <c r="AB22" s="618"/>
      <c r="AC22" s="701"/>
    </row>
    <row r="23" spans="1:29" s="93" customFormat="1" ht="14.25" customHeight="1">
      <c r="A23" s="859"/>
      <c r="B23" s="878" t="s">
        <v>382</v>
      </c>
      <c r="C23" s="879"/>
      <c r="D23" s="879"/>
      <c r="E23" s="879"/>
      <c r="F23" s="700">
        <f>SUM(F6:F22)</f>
        <v>9246</v>
      </c>
      <c r="G23" s="700"/>
      <c r="H23" s="708">
        <f>SUM(H6:H22)</f>
        <v>3478</v>
      </c>
      <c r="I23" s="706"/>
      <c r="J23" s="708">
        <f>SUM(J6:J22)</f>
        <v>7515</v>
      </c>
      <c r="K23" s="706"/>
      <c r="L23" s="708">
        <f>SUM(L6:L22)</f>
        <v>1010</v>
      </c>
      <c r="M23" s="706"/>
      <c r="N23" s="708">
        <f>SUM(N6:N22)</f>
        <v>1129</v>
      </c>
      <c r="O23" s="706"/>
      <c r="P23" s="708">
        <f>SUM(P6:P22)</f>
        <v>5859</v>
      </c>
      <c r="Q23" s="706"/>
      <c r="R23" s="708">
        <f>SUM(R6:R22)</f>
        <v>5152</v>
      </c>
      <c r="S23" s="706"/>
      <c r="T23" s="708">
        <f>SUM(T6:T22)</f>
        <v>1362</v>
      </c>
      <c r="U23" s="709"/>
      <c r="V23" s="708">
        <f>SUM(V6:V22)</f>
        <v>2894</v>
      </c>
      <c r="W23" s="710"/>
      <c r="X23" s="711">
        <f>SUM(X6:X22)</f>
        <v>3991</v>
      </c>
      <c r="Y23" s="706"/>
      <c r="Z23" s="706">
        <f>SUM(Z6:Z22)</f>
        <v>0</v>
      </c>
      <c r="AA23" s="615">
        <f>SUM(AA6:AA22)</f>
        <v>0</v>
      </c>
      <c r="AB23" s="616">
        <f>SUM(AB6:AB22)</f>
        <v>0</v>
      </c>
      <c r="AC23" s="635"/>
    </row>
    <row r="24" spans="1:29" s="93" customFormat="1" ht="14.25" customHeight="1">
      <c r="B24" s="891"/>
      <c r="C24" s="892"/>
      <c r="D24" s="892"/>
      <c r="E24" s="893"/>
      <c r="F24" s="890"/>
      <c r="G24" s="890"/>
      <c r="H24" s="890"/>
      <c r="I24" s="890"/>
      <c r="J24" s="890"/>
      <c r="K24" s="890"/>
      <c r="L24" s="890"/>
      <c r="M24" s="890"/>
      <c r="N24" s="890"/>
      <c r="O24" s="890"/>
      <c r="P24" s="890"/>
      <c r="Q24" s="890"/>
      <c r="R24" s="890"/>
      <c r="S24" s="890"/>
      <c r="T24" s="890"/>
      <c r="U24" s="890"/>
      <c r="V24" s="890"/>
      <c r="W24" s="890"/>
      <c r="X24" s="890"/>
      <c r="Y24" s="890"/>
      <c r="Z24" s="707" t="s">
        <v>383</v>
      </c>
      <c r="AA24" s="705" t="s">
        <v>384</v>
      </c>
      <c r="AB24" s="704" t="s">
        <v>385</v>
      </c>
      <c r="AC24" s="704" t="s">
        <v>386</v>
      </c>
    </row>
    <row r="25" spans="1:29" s="93" customFormat="1" ht="12.75">
      <c r="A25" s="849" t="s">
        <v>387</v>
      </c>
      <c r="B25" s="712">
        <v>18</v>
      </c>
      <c r="C25" s="452" t="s">
        <v>113</v>
      </c>
      <c r="D25" s="452" t="s">
        <v>388</v>
      </c>
      <c r="E25" s="453">
        <f>MC!I70</f>
        <v>0.05</v>
      </c>
      <c r="F25" s="630">
        <f>'Prod. GEXCRI'!C4</f>
        <v>1385.35</v>
      </c>
      <c r="G25" s="94">
        <f>'GEXCRI Limp.Ord. '!J142</f>
        <v>0</v>
      </c>
      <c r="H25" s="630">
        <f>'Prod. GEXCRI'!D4</f>
        <v>442.54</v>
      </c>
      <c r="I25" s="95">
        <f>'GEXCRI Limp.Ord. '!J148</f>
        <v>0</v>
      </c>
      <c r="J25" s="630">
        <f>'Prod. GEXCRI'!E4</f>
        <v>98.98</v>
      </c>
      <c r="K25" s="95">
        <f>'GEXCRI Limp.Ord. '!J154</f>
        <v>0</v>
      </c>
      <c r="L25" s="630">
        <f>'Prod. GEXCRI'!F4</f>
        <v>62.36</v>
      </c>
      <c r="M25" s="95">
        <f>'GEXCRI Limp.Ord. '!J160</f>
        <v>0</v>
      </c>
      <c r="N25" s="630">
        <f>'Prod. GEXCRI'!G4</f>
        <v>195.28</v>
      </c>
      <c r="O25" s="95">
        <f>'GEXCRI Limp.Ord. '!J166</f>
        <v>0</v>
      </c>
      <c r="P25" s="630">
        <f>'Prod. GEXCRI'!H4</f>
        <v>711.47</v>
      </c>
      <c r="Q25" s="95">
        <f>'GEXCRI Limp.Ord. '!J169</f>
        <v>0</v>
      </c>
      <c r="R25" s="630">
        <f>'Prod. GEXCRI'!I4</f>
        <v>417.18</v>
      </c>
      <c r="S25" s="95">
        <f>'GEXCRI Limp.Ord. '!J172</f>
        <v>0</v>
      </c>
      <c r="T25" s="630">
        <f>'Prod. GEXCRI'!J4</f>
        <v>462.43</v>
      </c>
      <c r="U25" s="95">
        <f>'GEXCRI Limp.Ord. '!J178</f>
        <v>0</v>
      </c>
      <c r="V25" s="630">
        <f>'Prod. GEXCRI'!K4</f>
        <v>11.21</v>
      </c>
      <c r="W25" s="95">
        <f>'GEXCRI Limp.Ord. '!J181</f>
        <v>0</v>
      </c>
      <c r="X25" s="630">
        <f>'Prod. GEXCRI'!L4</f>
        <v>473.64</v>
      </c>
      <c r="Y25" s="95">
        <f>'GEXCRI Limp.Ord. '!J184</f>
        <v>0</v>
      </c>
      <c r="Z25" s="92">
        <f t="shared" ref="Z25:Z38" si="1">(F25*G25)+(H25*I25)+(J25*K25)+(L25*M25)+(N25*O25)+(P25*Q25)+(R25*S25)+(T25*U25)+(V25*W25)+(X25*Y25)</f>
        <v>0</v>
      </c>
      <c r="AA25" s="457">
        <f>'Prod. GEXCRI'!P4*'GEXCRI Limp.Ord. '!C136</f>
        <v>0</v>
      </c>
      <c r="AB25" s="458">
        <f>'Prod. GEXCRI'!Q4*MC!C16</f>
        <v>0</v>
      </c>
      <c r="AC25" s="702"/>
    </row>
    <row r="26" spans="1:29" s="93" customFormat="1" ht="12.75">
      <c r="A26" s="849"/>
      <c r="B26" s="713">
        <v>19</v>
      </c>
      <c r="C26" s="459" t="s">
        <v>115</v>
      </c>
      <c r="D26" s="459" t="s">
        <v>389</v>
      </c>
      <c r="E26" s="460">
        <f>MC!I71</f>
        <v>0.03</v>
      </c>
      <c r="F26" s="454">
        <f>'Prod. GEXCRI'!C5</f>
        <v>655.47</v>
      </c>
      <c r="G26" s="96">
        <f>'GEXCRI Limp.Ord. '!F142</f>
        <v>0</v>
      </c>
      <c r="H26" s="454">
        <f>'Prod. GEXCRI'!D5</f>
        <v>314.91000000000003</v>
      </c>
      <c r="I26" s="95">
        <f>'GEXCRI Limp.Ord. '!F148</f>
        <v>0</v>
      </c>
      <c r="J26" s="454">
        <f>'Prod. GEXCRI'!E5</f>
        <v>240.21</v>
      </c>
      <c r="K26" s="95">
        <f>'GEXCRI Limp.Ord. '!F154</f>
        <v>0</v>
      </c>
      <c r="L26" s="454">
        <f>'Prod. GEXCRI'!F5</f>
        <v>53.61</v>
      </c>
      <c r="M26" s="95">
        <f>'GEXCRI Limp.Ord. '!F160</f>
        <v>0</v>
      </c>
      <c r="N26" s="454">
        <f>'Prod. GEXCRI'!G5</f>
        <v>253.82</v>
      </c>
      <c r="O26" s="95">
        <f>'GEXCRI Limp.Ord. '!F166</f>
        <v>0</v>
      </c>
      <c r="P26" s="454">
        <f>'Prod. GEXCRI'!H5</f>
        <v>1314.56</v>
      </c>
      <c r="Q26" s="95">
        <f>'GEXCRI Limp.Ord. '!F169</f>
        <v>0</v>
      </c>
      <c r="R26" s="454">
        <f>'Prod. GEXCRI'!I5</f>
        <v>733.62</v>
      </c>
      <c r="S26" s="95">
        <f>'GEXCRI Limp.Ord. '!F172</f>
        <v>0</v>
      </c>
      <c r="T26" s="454">
        <f>'Prod. GEXCRI'!J5</f>
        <v>133.1</v>
      </c>
      <c r="U26" s="95">
        <f>'GEXCRI Limp.Ord. '!F178</f>
        <v>0</v>
      </c>
      <c r="V26" s="454">
        <f>'Prod. GEXCRI'!K5</f>
        <v>153.66</v>
      </c>
      <c r="W26" s="95">
        <f>'GEXCRI Limp.Ord. '!F181</f>
        <v>0</v>
      </c>
      <c r="X26" s="454">
        <f>'Prod. GEXCRI'!L5</f>
        <v>286.76</v>
      </c>
      <c r="Y26" s="97">
        <f>'GEXCRI Limp.Ord. '!F184</f>
        <v>0</v>
      </c>
      <c r="Z26" s="92">
        <f t="shared" si="1"/>
        <v>0</v>
      </c>
      <c r="AA26" s="457">
        <f>'Prod. GEXCRI'!P5*'GEXCRI Limp.Ord. '!C134</f>
        <v>0</v>
      </c>
      <c r="AB26" s="458"/>
      <c r="AC26" s="702"/>
    </row>
    <row r="27" spans="1:29" s="93" customFormat="1" ht="12.75">
      <c r="A27" s="849"/>
      <c r="B27" s="713">
        <v>20</v>
      </c>
      <c r="C27" s="459" t="s">
        <v>117</v>
      </c>
      <c r="D27" s="459" t="s">
        <v>390</v>
      </c>
      <c r="E27" s="460">
        <f>MC!I72</f>
        <v>0.04</v>
      </c>
      <c r="F27" s="454">
        <f>'Prod. GEXCRI'!C6</f>
        <v>341.42</v>
      </c>
      <c r="G27" s="96">
        <f>'GEXCRI Limp.Ord. '!H142</f>
        <v>0</v>
      </c>
      <c r="H27" s="454">
        <f>'Prod. GEXCRI'!D6</f>
        <v>464.58</v>
      </c>
      <c r="I27" s="95">
        <f>'GEXCRI Limp.Ord. '!H148</f>
        <v>0</v>
      </c>
      <c r="J27" s="454">
        <f>'Prod. GEXCRI'!E6</f>
        <v>0</v>
      </c>
      <c r="K27" s="95">
        <f>'GEXCRI Limp.Ord. '!H154</f>
        <v>0</v>
      </c>
      <c r="L27" s="454">
        <f>'Prod. GEXCRI'!F6</f>
        <v>24.43</v>
      </c>
      <c r="M27" s="95">
        <f>'GEXCRI Limp.Ord. '!H160</f>
        <v>0</v>
      </c>
      <c r="N27" s="454">
        <f>'Prod. GEXCRI'!G6</f>
        <v>380.27</v>
      </c>
      <c r="O27" s="95">
        <f>'GEXCRI Limp.Ord. '!H166</f>
        <v>0</v>
      </c>
      <c r="P27" s="454">
        <f>'Prod. GEXCRI'!H6</f>
        <v>1817.74</v>
      </c>
      <c r="Q27" s="95">
        <f>'GEXCRI Limp.Ord. '!H169</f>
        <v>0</v>
      </c>
      <c r="R27" s="454">
        <f>'Prod. GEXCRI'!I6</f>
        <v>1079.1600000000001</v>
      </c>
      <c r="S27" s="95">
        <f>'GEXCRI Limp.Ord. '!H172</f>
        <v>0</v>
      </c>
      <c r="T27" s="454">
        <f>'Prod. GEXCRI'!J6</f>
        <v>0</v>
      </c>
      <c r="U27" s="95">
        <f>'GEXCRI Limp.Ord. '!H178</f>
        <v>0</v>
      </c>
      <c r="V27" s="454">
        <f>'Prod. GEXCRI'!K6</f>
        <v>212.08</v>
      </c>
      <c r="W27" s="95">
        <f>'GEXCRI Limp.Ord. '!H181</f>
        <v>0</v>
      </c>
      <c r="X27" s="454">
        <f>'Prod. GEXCRI'!L6</f>
        <v>212.08</v>
      </c>
      <c r="Y27" s="97">
        <f>'GEXCRI Limp.Ord. '!H184</f>
        <v>0</v>
      </c>
      <c r="Z27" s="92">
        <f t="shared" si="1"/>
        <v>0</v>
      </c>
      <c r="AA27" s="457">
        <f>'Prod. GEXCRI'!P6*'GEXCRI Limp.Ord. '!C135</f>
        <v>0</v>
      </c>
      <c r="AB27" s="458"/>
      <c r="AC27" s="702"/>
    </row>
    <row r="28" spans="1:29" s="93" customFormat="1" ht="12.75">
      <c r="A28" s="849"/>
      <c r="B28" s="713">
        <v>21</v>
      </c>
      <c r="C28" s="459" t="s">
        <v>119</v>
      </c>
      <c r="D28" s="459" t="s">
        <v>391</v>
      </c>
      <c r="E28" s="460">
        <f>MC!I73</f>
        <v>0.05</v>
      </c>
      <c r="F28" s="454">
        <f>'Prod. GEXCRI'!C7</f>
        <v>800</v>
      </c>
      <c r="G28" s="96">
        <f>'GEXCRI Limp.Ord. '!J142</f>
        <v>0</v>
      </c>
      <c r="H28" s="454">
        <f>'Prod. GEXCRI'!D7</f>
        <v>0</v>
      </c>
      <c r="I28" s="95">
        <f>'GEXCRI Limp.Ord. '!J148</f>
        <v>0</v>
      </c>
      <c r="J28" s="454">
        <f>'Prod. GEXCRI'!E7</f>
        <v>0</v>
      </c>
      <c r="K28" s="95">
        <f>'GEXCRI Limp.Ord. '!J154</f>
        <v>0</v>
      </c>
      <c r="L28" s="454">
        <f>'Prod. GEXCRI'!F7</f>
        <v>0</v>
      </c>
      <c r="M28" s="95">
        <f>'GEXCRI Limp.Ord. '!J160</f>
        <v>0</v>
      </c>
      <c r="N28" s="454">
        <f>'Prod. GEXCRI'!G7</f>
        <v>0</v>
      </c>
      <c r="O28" s="95">
        <f>'GEXCRI Limp.Ord. '!J166</f>
        <v>0</v>
      </c>
      <c r="P28" s="454">
        <f>'Prod. GEXCRI'!H7</f>
        <v>0</v>
      </c>
      <c r="Q28" s="95">
        <f>'GEXCRI Limp.Ord. '!J169</f>
        <v>0</v>
      </c>
      <c r="R28" s="454">
        <f>'Prod. GEXCRI'!I7</f>
        <v>0</v>
      </c>
      <c r="S28" s="95">
        <f>'GEXCRI Limp.Ord. '!J172</f>
        <v>0</v>
      </c>
      <c r="T28" s="454">
        <f>'Prod. GEXCRI'!J7</f>
        <v>0</v>
      </c>
      <c r="U28" s="95">
        <f>'GEXCRI Limp.Ord. '!J178</f>
        <v>0</v>
      </c>
      <c r="V28" s="454">
        <f>'Prod. GEXCRI'!K7</f>
        <v>0</v>
      </c>
      <c r="W28" s="95">
        <f>'GEXCRI Limp.Ord. '!J181</f>
        <v>0</v>
      </c>
      <c r="X28" s="454">
        <f>'Prod. GEXCRI'!L7</f>
        <v>0</v>
      </c>
      <c r="Y28" s="97">
        <f>'GEXCRI Limp.Ord. '!J184</f>
        <v>0</v>
      </c>
      <c r="Z28" s="92">
        <f t="shared" si="1"/>
        <v>0</v>
      </c>
      <c r="AA28" s="457">
        <f>'Prod. GEXCRI'!P7*'GEXCRI Limp.Ord. '!C136</f>
        <v>0</v>
      </c>
      <c r="AB28" s="458"/>
      <c r="AC28" s="702"/>
    </row>
    <row r="29" spans="1:29" s="93" customFormat="1" ht="12.75">
      <c r="A29" s="849"/>
      <c r="B29" s="713">
        <v>22</v>
      </c>
      <c r="C29" s="459" t="s">
        <v>121</v>
      </c>
      <c r="D29" s="459" t="s">
        <v>392</v>
      </c>
      <c r="E29" s="460">
        <f>MC!I74</f>
        <v>0.05</v>
      </c>
      <c r="F29" s="454">
        <f>'Prod. GEXCRI'!C8</f>
        <v>125.55</v>
      </c>
      <c r="G29" s="96">
        <f>'GEXCRI Limp.Ord. '!J142</f>
        <v>0</v>
      </c>
      <c r="H29" s="454">
        <f>'Prod. GEXCRI'!D8</f>
        <v>1811.92</v>
      </c>
      <c r="I29" s="95">
        <f>'GEXCRI Limp.Ord. '!J148</f>
        <v>0</v>
      </c>
      <c r="J29" s="454">
        <f>'Prod. GEXCRI'!E8</f>
        <v>0</v>
      </c>
      <c r="K29" s="95">
        <f>'GEXCRI Limp.Ord. '!J154</f>
        <v>0</v>
      </c>
      <c r="L29" s="454">
        <f>'Prod. GEXCRI'!F8</f>
        <v>22.64</v>
      </c>
      <c r="M29" s="95">
        <f>'GEXCRI Limp.Ord. '!J160</f>
        <v>0</v>
      </c>
      <c r="N29" s="454">
        <f>'Prod. GEXCRI'!G8</f>
        <v>0</v>
      </c>
      <c r="O29" s="95">
        <f>'GEXCRI Limp.Ord. '!J166</f>
        <v>0</v>
      </c>
      <c r="P29" s="454">
        <f>'Prod. GEXCRI'!H8</f>
        <v>2165.36</v>
      </c>
      <c r="Q29" s="95">
        <f>'GEXCRI Limp.Ord. '!J169</f>
        <v>0</v>
      </c>
      <c r="R29" s="454">
        <f>'Prod. GEXCRI'!I8</f>
        <v>1408.18</v>
      </c>
      <c r="S29" s="95">
        <f>'GEXCRI Limp.Ord. '!J172</f>
        <v>0</v>
      </c>
      <c r="T29" s="454">
        <f>'Prod. GEXCRI'!J8</f>
        <v>0</v>
      </c>
      <c r="U29" s="95">
        <f>'GEXCRI Limp.Ord. '!J178</f>
        <v>0</v>
      </c>
      <c r="V29" s="454">
        <f>'Prod. GEXCRI'!K8</f>
        <v>30</v>
      </c>
      <c r="W29" s="95">
        <f>'GEXCRI Limp.Ord. '!J181</f>
        <v>0</v>
      </c>
      <c r="X29" s="454">
        <f>'Prod. GEXCRI'!L8</f>
        <v>30</v>
      </c>
      <c r="Y29" s="97">
        <f>'GEXCRI Limp.Ord. '!J184</f>
        <v>0</v>
      </c>
      <c r="Z29" s="92">
        <f t="shared" si="1"/>
        <v>0</v>
      </c>
      <c r="AA29" s="457">
        <f>'Prod. GEXCRI'!P8*'GEXCRI Limp.Ord. '!C136</f>
        <v>0</v>
      </c>
      <c r="AB29" s="458"/>
      <c r="AC29" s="702"/>
    </row>
    <row r="30" spans="1:29" s="93" customFormat="1" ht="12.75">
      <c r="A30" s="849"/>
      <c r="B30" s="713">
        <v>23</v>
      </c>
      <c r="C30" s="459" t="s">
        <v>123</v>
      </c>
      <c r="D30" s="459" t="s">
        <v>388</v>
      </c>
      <c r="E30" s="460">
        <f>MC!I75</f>
        <v>0.05</v>
      </c>
      <c r="F30" s="454">
        <f>'Prod. GEXCRI'!C9</f>
        <v>788.55</v>
      </c>
      <c r="G30" s="96">
        <f>'GEXCRI Limp.Ord. '!J142</f>
        <v>0</v>
      </c>
      <c r="H30" s="454">
        <f>'Prod. GEXCRI'!D9</f>
        <v>34.11</v>
      </c>
      <c r="I30" s="95">
        <f>'GEXCRI Limp.Ord. '!J148</f>
        <v>0</v>
      </c>
      <c r="J30" s="454">
        <f>'Prod. GEXCRI'!E9</f>
        <v>5.05</v>
      </c>
      <c r="K30" s="95">
        <f>'GEXCRI Limp.Ord. '!J154</f>
        <v>0</v>
      </c>
      <c r="L30" s="454">
        <f>'Prod. GEXCRI'!F9</f>
        <v>33.83</v>
      </c>
      <c r="M30" s="95">
        <f>'GEXCRI Limp.Ord. '!J160</f>
        <v>0</v>
      </c>
      <c r="N30" s="454">
        <f>'Prod. GEXCRI'!G9</f>
        <v>0</v>
      </c>
      <c r="O30" s="95">
        <f>'GEXCRI Limp.Ord. '!J166</f>
        <v>0</v>
      </c>
      <c r="P30" s="454">
        <f>'Prod. GEXCRI'!H9</f>
        <v>0</v>
      </c>
      <c r="Q30" s="95">
        <f>'GEXCRI Limp.Ord. '!J169</f>
        <v>0</v>
      </c>
      <c r="R30" s="454">
        <f>'Prod. GEXCRI'!I9</f>
        <v>0</v>
      </c>
      <c r="S30" s="95">
        <f>'GEXCRI Limp.Ord. '!J172</f>
        <v>0</v>
      </c>
      <c r="T30" s="454">
        <f>'Prod. GEXCRI'!J9</f>
        <v>0</v>
      </c>
      <c r="U30" s="95">
        <f>'GEXCRI Limp.Ord. '!J178</f>
        <v>0</v>
      </c>
      <c r="V30" s="454">
        <f>'Prod. GEXCRI'!K9</f>
        <v>220.95</v>
      </c>
      <c r="W30" s="95">
        <f>'GEXCRI Limp.Ord. '!J181</f>
        <v>0</v>
      </c>
      <c r="X30" s="454">
        <f>'Prod. GEXCRI'!L9</f>
        <v>220.95</v>
      </c>
      <c r="Y30" s="97">
        <f>'GEXCRI Limp.Ord. '!J184</f>
        <v>0</v>
      </c>
      <c r="Z30" s="92">
        <f t="shared" si="1"/>
        <v>0</v>
      </c>
      <c r="AA30" s="457">
        <f>'Prod. GEXCRI'!P9*'GEXCRI Limp.Ord. '!C136</f>
        <v>0</v>
      </c>
      <c r="AB30" s="458"/>
      <c r="AC30" s="702"/>
    </row>
    <row r="31" spans="1:29" s="93" customFormat="1" ht="12.75">
      <c r="A31" s="849"/>
      <c r="B31" s="713">
        <v>24</v>
      </c>
      <c r="C31" s="459" t="s">
        <v>125</v>
      </c>
      <c r="D31" s="459" t="s">
        <v>393</v>
      </c>
      <c r="E31" s="460">
        <f>MC!I76</f>
        <v>0.03</v>
      </c>
      <c r="F31" s="454">
        <f>'Prod. GEXCRI'!C10</f>
        <v>800</v>
      </c>
      <c r="G31" s="96">
        <f>'GEXCRI Limp.Ord. '!F142</f>
        <v>0</v>
      </c>
      <c r="H31" s="454">
        <f>'Prod. GEXCRI'!D10</f>
        <v>0</v>
      </c>
      <c r="I31" s="95">
        <f>'GEXCRI Limp.Ord. '!F148</f>
        <v>0</v>
      </c>
      <c r="J31" s="454">
        <f>'Prod. GEXCRI'!E10</f>
        <v>0</v>
      </c>
      <c r="K31" s="95">
        <f>'GEXCRI Limp.Ord. '!F154</f>
        <v>0</v>
      </c>
      <c r="L31" s="454">
        <f>'Prod. GEXCRI'!F10</f>
        <v>0</v>
      </c>
      <c r="M31" s="95">
        <f>'GEXCRI Limp.Ord. '!F160</f>
        <v>0</v>
      </c>
      <c r="N31" s="454">
        <f>'Prod. GEXCRI'!G10</f>
        <v>0</v>
      </c>
      <c r="O31" s="95">
        <f>'GEXCRI Limp.Ord. '!F166</f>
        <v>0</v>
      </c>
      <c r="P31" s="454">
        <f>'Prod. GEXCRI'!H10</f>
        <v>0</v>
      </c>
      <c r="Q31" s="95">
        <f>'GEXCRI Limp.Ord. '!F169</f>
        <v>0</v>
      </c>
      <c r="R31" s="454">
        <f>'Prod. GEXCRI'!I10</f>
        <v>0</v>
      </c>
      <c r="S31" s="95">
        <f>'GEXCRI Limp.Ord. '!F172</f>
        <v>0</v>
      </c>
      <c r="T31" s="454">
        <f>'Prod. GEXCRI'!J10</f>
        <v>0</v>
      </c>
      <c r="U31" s="95">
        <f>'GEXCRI Limp.Ord. '!F178</f>
        <v>0</v>
      </c>
      <c r="V31" s="454">
        <f>'Prod. GEXCRI'!K10</f>
        <v>0</v>
      </c>
      <c r="W31" s="95">
        <f>'GEXCRI Limp.Ord. '!F181</f>
        <v>0</v>
      </c>
      <c r="X31" s="454">
        <f>'Prod. GEXCRI'!L10</f>
        <v>0</v>
      </c>
      <c r="Y31" s="97">
        <f>'GEXCRI Limp.Ord. '!F184</f>
        <v>0</v>
      </c>
      <c r="Z31" s="92">
        <f t="shared" si="1"/>
        <v>0</v>
      </c>
      <c r="AA31" s="457">
        <f>'Prod. GEXCRI'!P10*'GEXCRI Limp.Ord. '!C134</f>
        <v>0</v>
      </c>
      <c r="AB31" s="458"/>
      <c r="AC31" s="702"/>
    </row>
    <row r="32" spans="1:29" s="93" customFormat="1" ht="12.75">
      <c r="A32" s="849"/>
      <c r="B32" s="713">
        <v>25</v>
      </c>
      <c r="C32" s="459" t="s">
        <v>127</v>
      </c>
      <c r="D32" s="459" t="s">
        <v>394</v>
      </c>
      <c r="E32" s="460">
        <f>MC!I77</f>
        <v>0.05</v>
      </c>
      <c r="F32" s="454">
        <f>'Prod. GEXCRI'!C11</f>
        <v>800</v>
      </c>
      <c r="G32" s="96">
        <f>'GEXCRI Limp.Ord. '!J142</f>
        <v>0</v>
      </c>
      <c r="H32" s="454">
        <f>'Prod. GEXCRI'!D11</f>
        <v>0</v>
      </c>
      <c r="I32" s="95">
        <f>'GEXCRI Limp.Ord. '!J148</f>
        <v>0</v>
      </c>
      <c r="J32" s="454">
        <f>'Prod. GEXCRI'!E11</f>
        <v>0</v>
      </c>
      <c r="K32" s="95">
        <f>'GEXCRI Limp.Ord. '!J154</f>
        <v>0</v>
      </c>
      <c r="L32" s="454">
        <f>'Prod. GEXCRI'!F11</f>
        <v>0</v>
      </c>
      <c r="M32" s="95">
        <f>'GEXCRI Limp.Ord. '!J160</f>
        <v>0</v>
      </c>
      <c r="N32" s="454">
        <f>'Prod. GEXCRI'!G11</f>
        <v>0</v>
      </c>
      <c r="O32" s="95">
        <f>'GEXCRI Limp.Ord. '!J166</f>
        <v>0</v>
      </c>
      <c r="P32" s="454">
        <f>'Prod. GEXCRI'!H11</f>
        <v>0</v>
      </c>
      <c r="Q32" s="95">
        <f>'GEXCRI Limp.Ord. '!J169</f>
        <v>0</v>
      </c>
      <c r="R32" s="454">
        <f>'Prod. GEXCRI'!I11</f>
        <v>0</v>
      </c>
      <c r="S32" s="95">
        <f>'GEXCRI Limp.Ord. '!J172</f>
        <v>0</v>
      </c>
      <c r="T32" s="454">
        <f>'Prod. GEXCRI'!J11</f>
        <v>0</v>
      </c>
      <c r="U32" s="95">
        <f>'GEXCRI Limp.Ord. '!J178</f>
        <v>0</v>
      </c>
      <c r="V32" s="454">
        <f>'Prod. GEXCRI'!K11</f>
        <v>0</v>
      </c>
      <c r="W32" s="95">
        <f>'GEXCRI Limp.Ord. '!J181</f>
        <v>0</v>
      </c>
      <c r="X32" s="454">
        <f>'Prod. GEXCRI'!L11</f>
        <v>0</v>
      </c>
      <c r="Y32" s="97">
        <f>'GEXCRI Limp.Ord. '!J184</f>
        <v>0</v>
      </c>
      <c r="Z32" s="92">
        <f t="shared" si="1"/>
        <v>0</v>
      </c>
      <c r="AA32" s="457">
        <f>'Prod. GEXCRI'!P11*'GEXCRI Limp.Ord. '!C136</f>
        <v>0</v>
      </c>
      <c r="AB32" s="458"/>
      <c r="AC32" s="702"/>
    </row>
    <row r="33" spans="1:32" s="93" customFormat="1" ht="12.75">
      <c r="A33" s="849"/>
      <c r="B33" s="713">
        <v>26</v>
      </c>
      <c r="C33" s="459" t="s">
        <v>129</v>
      </c>
      <c r="D33" s="459" t="s">
        <v>395</v>
      </c>
      <c r="E33" s="460">
        <f>MC!I78</f>
        <v>0.05</v>
      </c>
      <c r="F33" s="454">
        <f>'Prod. GEXCRI'!C12</f>
        <v>800</v>
      </c>
      <c r="G33" s="96">
        <f>'GEXCRI Limp.Ord. '!J142</f>
        <v>0</v>
      </c>
      <c r="H33" s="454">
        <f>'Prod. GEXCRI'!D12</f>
        <v>0</v>
      </c>
      <c r="I33" s="95">
        <f>'GEXCRI Limp.Ord. '!J148</f>
        <v>0</v>
      </c>
      <c r="J33" s="454">
        <f>'Prod. GEXCRI'!E12</f>
        <v>0</v>
      </c>
      <c r="K33" s="95">
        <f>'GEXCRI Limp.Ord. '!J154</f>
        <v>0</v>
      </c>
      <c r="L33" s="454">
        <f>'Prod. GEXCRI'!F12</f>
        <v>0</v>
      </c>
      <c r="M33" s="95">
        <f>'GEXCRI Limp.Ord. '!J160</f>
        <v>0</v>
      </c>
      <c r="N33" s="454">
        <f>'Prod. GEXCRI'!G12</f>
        <v>0</v>
      </c>
      <c r="O33" s="95">
        <f>'GEXCRI Limp.Ord. '!J166</f>
        <v>0</v>
      </c>
      <c r="P33" s="454">
        <f>'Prod. GEXCRI'!H12</f>
        <v>0</v>
      </c>
      <c r="Q33" s="95">
        <f>'GEXCRI Limp.Ord. '!J169</f>
        <v>0</v>
      </c>
      <c r="R33" s="454">
        <f>'Prod. GEXCRI'!I12</f>
        <v>0</v>
      </c>
      <c r="S33" s="95">
        <f>'GEXCRI Limp.Ord. '!J172</f>
        <v>0</v>
      </c>
      <c r="T33" s="454">
        <f>'Prod. GEXCRI'!J12</f>
        <v>0</v>
      </c>
      <c r="U33" s="95">
        <f>'GEXCRI Limp.Ord. '!J178</f>
        <v>0</v>
      </c>
      <c r="V33" s="454">
        <f>'Prod. GEXCRI'!K12</f>
        <v>0</v>
      </c>
      <c r="W33" s="95">
        <f>'GEXCRI Limp.Ord. '!J181</f>
        <v>0</v>
      </c>
      <c r="X33" s="454">
        <f>'Prod. GEXCRI'!L12</f>
        <v>0</v>
      </c>
      <c r="Y33" s="97">
        <f>'GEXCRI Limp.Ord. '!J184</f>
        <v>0</v>
      </c>
      <c r="Z33" s="92">
        <f t="shared" si="1"/>
        <v>0</v>
      </c>
      <c r="AA33" s="457">
        <f>'Prod. GEXCRI'!P12*'GEXCRI Limp.Ord. '!C136</f>
        <v>0</v>
      </c>
      <c r="AB33" s="458"/>
      <c r="AC33" s="702"/>
    </row>
    <row r="34" spans="1:32" s="93" customFormat="1" ht="12.75">
      <c r="A34" s="849"/>
      <c r="B34" s="713">
        <v>27</v>
      </c>
      <c r="C34" s="459" t="s">
        <v>131</v>
      </c>
      <c r="D34" s="459" t="s">
        <v>396</v>
      </c>
      <c r="E34" s="460">
        <f>MC!I79</f>
        <v>0.03</v>
      </c>
      <c r="F34" s="454">
        <f>'Prod. GEXCRI'!C13</f>
        <v>0</v>
      </c>
      <c r="G34" s="96">
        <f>'GEXCRI Limp.Ord. '!F142</f>
        <v>0</v>
      </c>
      <c r="H34" s="454">
        <f>'Prod. GEXCRI'!D13</f>
        <v>0</v>
      </c>
      <c r="I34" s="95">
        <f>'GEXCRI Limp.Ord. '!F148</f>
        <v>0</v>
      </c>
      <c r="J34" s="454">
        <f>'Prod. GEXCRI'!E13</f>
        <v>0</v>
      </c>
      <c r="K34" s="95">
        <f>'GEXCRI Limp.Ord. '!F154</f>
        <v>0</v>
      </c>
      <c r="L34" s="454">
        <f>'Prod. GEXCRI'!F13</f>
        <v>0</v>
      </c>
      <c r="M34" s="95">
        <f>'GEXCRI Limp.Ord. '!F160</f>
        <v>0</v>
      </c>
      <c r="N34" s="454">
        <f>'Prod. GEXCRI'!G13</f>
        <v>0</v>
      </c>
      <c r="O34" s="95">
        <f>'GEXCRI Limp.Ord. '!F166</f>
        <v>0</v>
      </c>
      <c r="P34" s="454">
        <f>'Prod. GEXCRI'!H13</f>
        <v>0</v>
      </c>
      <c r="Q34" s="95">
        <f>'GEXCRI Limp.Ord. '!F169</f>
        <v>0</v>
      </c>
      <c r="R34" s="454">
        <f>'Prod. GEXCRI'!I13</f>
        <v>0</v>
      </c>
      <c r="S34" s="95">
        <f>'GEXCRI Limp.Ord. '!F172</f>
        <v>0</v>
      </c>
      <c r="T34" s="454">
        <f>'Prod. GEXCRI'!J13</f>
        <v>0</v>
      </c>
      <c r="U34" s="95">
        <f>'GEXCRI Limp.Ord. '!F178</f>
        <v>0</v>
      </c>
      <c r="V34" s="454">
        <f>'Prod. GEXCRI'!K13</f>
        <v>0</v>
      </c>
      <c r="W34" s="95">
        <f>'GEXCRI Limp.Ord. '!F181</f>
        <v>0</v>
      </c>
      <c r="X34" s="454">
        <f>'Prod. GEXCRI'!L13</f>
        <v>0</v>
      </c>
      <c r="Y34" s="97">
        <f>'GEXCRI Limp.Ord. '!F184</f>
        <v>0</v>
      </c>
      <c r="Z34" s="92">
        <f t="shared" si="1"/>
        <v>0</v>
      </c>
      <c r="AA34" s="457">
        <f>'Prod. GEXCRI'!P13*'GEXCRI Limp.Ord. '!C134</f>
        <v>0</v>
      </c>
      <c r="AB34" s="458"/>
      <c r="AC34" s="702"/>
    </row>
    <row r="35" spans="1:32" s="93" customFormat="1" ht="12.75">
      <c r="A35" s="849"/>
      <c r="B35" s="713">
        <v>28</v>
      </c>
      <c r="C35" s="459" t="s">
        <v>133</v>
      </c>
      <c r="D35" s="459" t="s">
        <v>397</v>
      </c>
      <c r="E35" s="460">
        <f>MC!I80</f>
        <v>0.04</v>
      </c>
      <c r="F35" s="454">
        <f>'Prod. GEXCRI'!C14</f>
        <v>0</v>
      </c>
      <c r="G35" s="96">
        <f>'GEXCRI Limp.Ord. '!H142</f>
        <v>0</v>
      </c>
      <c r="H35" s="454">
        <f>'Prod. GEXCRI'!D14</f>
        <v>0</v>
      </c>
      <c r="I35" s="95">
        <f>'GEXCRI Limp.Ord. '!H148</f>
        <v>0</v>
      </c>
      <c r="J35" s="454">
        <f>'Prod. GEXCRI'!E14</f>
        <v>0</v>
      </c>
      <c r="K35" s="95">
        <f>'GEXCRI Limp.Ord. '!H154</f>
        <v>0</v>
      </c>
      <c r="L35" s="454">
        <f>'Prod. GEXCRI'!F14</f>
        <v>0</v>
      </c>
      <c r="M35" s="95">
        <f>'GEXCRI Limp.Ord. '!H160</f>
        <v>0</v>
      </c>
      <c r="N35" s="454">
        <f>'Prod. GEXCRI'!G14</f>
        <v>0</v>
      </c>
      <c r="O35" s="95">
        <f>'GEXCRI Limp.Ord. '!H166</f>
        <v>0</v>
      </c>
      <c r="P35" s="454">
        <f>'Prod. GEXCRI'!H14</f>
        <v>0</v>
      </c>
      <c r="Q35" s="95">
        <f>'GEXCRI Limp.Ord. '!H169</f>
        <v>0</v>
      </c>
      <c r="R35" s="454">
        <f>'Prod. GEXCRI'!I14</f>
        <v>0</v>
      </c>
      <c r="S35" s="95">
        <f>'GEXCRI Limp.Ord. '!H172</f>
        <v>0</v>
      </c>
      <c r="T35" s="454">
        <f>'Prod. GEXCRI'!J14</f>
        <v>0</v>
      </c>
      <c r="U35" s="95">
        <f>'GEXCRI Limp.Ord. '!H178</f>
        <v>0</v>
      </c>
      <c r="V35" s="454">
        <f>'Prod. GEXCRI'!K14</f>
        <v>0</v>
      </c>
      <c r="W35" s="95">
        <f>'GEXCRI Limp.Ord. '!H181</f>
        <v>0</v>
      </c>
      <c r="X35" s="454">
        <f>'Prod. GEXCRI'!L14</f>
        <v>0</v>
      </c>
      <c r="Y35" s="97">
        <f>'GEXCRI Limp.Ord. '!H184</f>
        <v>0</v>
      </c>
      <c r="Z35" s="92">
        <f t="shared" si="1"/>
        <v>0</v>
      </c>
      <c r="AA35" s="457">
        <f>'Prod. GEXCRI'!P14*'GEXCRI Limp.Ord. '!C135</f>
        <v>0</v>
      </c>
      <c r="AB35" s="458"/>
      <c r="AC35" s="702"/>
    </row>
    <row r="36" spans="1:32" s="93" customFormat="1" ht="12.75">
      <c r="A36" s="849"/>
      <c r="B36" s="713">
        <v>29</v>
      </c>
      <c r="C36" s="459" t="s">
        <v>135</v>
      </c>
      <c r="D36" s="459" t="s">
        <v>398</v>
      </c>
      <c r="E36" s="460">
        <f>MC!I81</f>
        <v>0.03</v>
      </c>
      <c r="F36" s="454">
        <f>'Prod. GEXCRI'!C15</f>
        <v>800</v>
      </c>
      <c r="G36" s="96">
        <f>'GEXCRI Limp.Ord. '!F142</f>
        <v>0</v>
      </c>
      <c r="H36" s="454">
        <f>'Prod. GEXCRI'!D15</f>
        <v>0</v>
      </c>
      <c r="I36" s="95">
        <f>'GEXCRI Limp.Ord. '!F148</f>
        <v>0</v>
      </c>
      <c r="J36" s="454">
        <f>'Prod. GEXCRI'!E15</f>
        <v>0</v>
      </c>
      <c r="K36" s="95">
        <f>'GEXCRI Limp.Ord. '!F154</f>
        <v>0</v>
      </c>
      <c r="L36" s="454">
        <f>'Prod. GEXCRI'!F15</f>
        <v>0</v>
      </c>
      <c r="M36" s="95">
        <f>'GEXCRI Limp.Ord. '!F160</f>
        <v>0</v>
      </c>
      <c r="N36" s="454">
        <f>'Prod. GEXCRI'!G15</f>
        <v>0</v>
      </c>
      <c r="O36" s="95">
        <f>'GEXCRI Limp.Ord. '!F166</f>
        <v>0</v>
      </c>
      <c r="P36" s="454">
        <f>'Prod. GEXCRI'!H15</f>
        <v>0</v>
      </c>
      <c r="Q36" s="95">
        <f>'GEXCRI Limp.Ord. '!F169</f>
        <v>0</v>
      </c>
      <c r="R36" s="454">
        <f>'Prod. GEXCRI'!I15</f>
        <v>0</v>
      </c>
      <c r="S36" s="95">
        <f>'GEXCRI Limp.Ord. '!F172</f>
        <v>0</v>
      </c>
      <c r="T36" s="454">
        <f>'Prod. GEXCRI'!J15</f>
        <v>0</v>
      </c>
      <c r="U36" s="95">
        <f>'GEXCRI Limp.Ord. '!F178</f>
        <v>0</v>
      </c>
      <c r="V36" s="454">
        <f>'Prod. GEXCRI'!K15</f>
        <v>0</v>
      </c>
      <c r="W36" s="95">
        <f>'GEXCRI Limp.Ord. '!F181</f>
        <v>0</v>
      </c>
      <c r="X36" s="454">
        <f>'Prod. GEXCRI'!L15</f>
        <v>0</v>
      </c>
      <c r="Y36" s="97">
        <f>'GEXCRI Limp.Ord. '!F184</f>
        <v>0</v>
      </c>
      <c r="Z36" s="92">
        <f t="shared" si="1"/>
        <v>0</v>
      </c>
      <c r="AA36" s="457">
        <f>'Prod. GEXCRI'!P15*'GEXCRI Limp.Ord. '!C134</f>
        <v>0</v>
      </c>
      <c r="AB36" s="458"/>
      <c r="AC36" s="702"/>
    </row>
    <row r="37" spans="1:32" s="93" customFormat="1" ht="12.75">
      <c r="A37" s="849"/>
      <c r="B37" s="713">
        <v>30</v>
      </c>
      <c r="C37" s="459" t="s">
        <v>137</v>
      </c>
      <c r="D37" s="459" t="s">
        <v>399</v>
      </c>
      <c r="E37" s="460">
        <f>MC!I82</f>
        <v>0.03</v>
      </c>
      <c r="F37" s="454">
        <f>'Prod. GEXCRI'!C16</f>
        <v>924.39</v>
      </c>
      <c r="G37" s="96">
        <f>'GEXCRI Limp.Ord. '!F142</f>
        <v>0</v>
      </c>
      <c r="H37" s="454">
        <f>'Prod. GEXCRI'!D16</f>
        <v>1848.28</v>
      </c>
      <c r="I37" s="95">
        <f>'GEXCRI Limp.Ord. '!F148</f>
        <v>0</v>
      </c>
      <c r="J37" s="454">
        <f>'Prod. GEXCRI'!E16</f>
        <v>202.31</v>
      </c>
      <c r="K37" s="95">
        <f>'GEXCRI Limp.Ord. '!F154</f>
        <v>0</v>
      </c>
      <c r="L37" s="454">
        <f>'Prod. GEXCRI'!F16</f>
        <v>68.78</v>
      </c>
      <c r="M37" s="95">
        <f>'GEXCRI Limp.Ord. '!F160</f>
        <v>0</v>
      </c>
      <c r="N37" s="454">
        <f>'Prod. GEXCRI'!G16</f>
        <v>0</v>
      </c>
      <c r="O37" s="95">
        <f>'GEXCRI Limp.Ord. '!F166</f>
        <v>0</v>
      </c>
      <c r="P37" s="454">
        <f>'Prod. GEXCRI'!H16</f>
        <v>492.8</v>
      </c>
      <c r="Q37" s="95">
        <f>'GEXCRI Limp.Ord. '!F169</f>
        <v>0</v>
      </c>
      <c r="R37" s="454">
        <f>'Prod. GEXCRI'!I16</f>
        <v>492.8</v>
      </c>
      <c r="S37" s="95">
        <f>'GEXCRI Limp.Ord. '!F172</f>
        <v>0</v>
      </c>
      <c r="T37" s="454">
        <f>'Prod. GEXCRI'!J16</f>
        <v>434.65</v>
      </c>
      <c r="U37" s="95">
        <f>'GEXCRI Limp.Ord. '!F178</f>
        <v>0</v>
      </c>
      <c r="V37" s="454">
        <f>'Prod. GEXCRI'!K16</f>
        <v>205.04</v>
      </c>
      <c r="W37" s="95">
        <f>'GEXCRI Limp.Ord. '!F181</f>
        <v>0</v>
      </c>
      <c r="X37" s="454">
        <f>'Prod. GEXCRI'!L16</f>
        <v>639.69000000000005</v>
      </c>
      <c r="Y37" s="97">
        <f>'GEXCRI Limp.Ord. '!F184</f>
        <v>0</v>
      </c>
      <c r="Z37" s="92">
        <f t="shared" si="1"/>
        <v>0</v>
      </c>
      <c r="AA37" s="457">
        <f>'Prod. GEXCRI'!P16*'GEXCRI Limp.Ord. '!C134</f>
        <v>0</v>
      </c>
      <c r="AB37" s="458"/>
      <c r="AC37" s="702"/>
    </row>
    <row r="38" spans="1:32" s="93" customFormat="1" ht="12.75">
      <c r="A38" s="849"/>
      <c r="B38" s="713">
        <v>31</v>
      </c>
      <c r="C38" s="459" t="s">
        <v>139</v>
      </c>
      <c r="D38" s="459" t="s">
        <v>400</v>
      </c>
      <c r="E38" s="460">
        <f>MC!I83</f>
        <v>0.03</v>
      </c>
      <c r="F38" s="454">
        <f>'Prod. GEXCRI'!C17</f>
        <v>800</v>
      </c>
      <c r="G38" s="96">
        <f>'GEXCRI Limp.Ord. '!F142</f>
        <v>0</v>
      </c>
      <c r="H38" s="454">
        <f>'Prod. GEXCRI'!D17</f>
        <v>0</v>
      </c>
      <c r="I38" s="95">
        <f>'GEXCRI Limp.Ord. '!F148</f>
        <v>0</v>
      </c>
      <c r="J38" s="454">
        <f>'Prod. GEXCRI'!E17</f>
        <v>0</v>
      </c>
      <c r="K38" s="95">
        <f>'GEXCRI Limp.Ord. '!F154</f>
        <v>0</v>
      </c>
      <c r="L38" s="306">
        <f>'Prod. GEXCRI'!F17</f>
        <v>0</v>
      </c>
      <c r="M38" s="95">
        <f>'GEXCRI Limp.Ord. '!F160</f>
        <v>0</v>
      </c>
      <c r="N38" s="454">
        <f>'Prod. GEXCRI'!G17</f>
        <v>0</v>
      </c>
      <c r="O38" s="95">
        <f>'GEXCRI Limp.Ord. '!F166</f>
        <v>0</v>
      </c>
      <c r="P38" s="454">
        <f>'Prod. GEXCRI'!H17</f>
        <v>0</v>
      </c>
      <c r="Q38" s="95">
        <f>'GEXCRI Limp.Ord. '!F169</f>
        <v>0</v>
      </c>
      <c r="R38" s="454">
        <f>'Prod. GEXCRI'!I17</f>
        <v>0</v>
      </c>
      <c r="S38" s="95">
        <f>'GEXCRI Limp.Ord. '!F172</f>
        <v>0</v>
      </c>
      <c r="T38" s="454">
        <f>'Prod. GEXCRI'!J17</f>
        <v>0</v>
      </c>
      <c r="U38" s="95">
        <f>'GEXCRI Limp.Ord. '!F178</f>
        <v>0</v>
      </c>
      <c r="V38" s="454">
        <f>'Prod. GEXCRI'!K17</f>
        <v>0</v>
      </c>
      <c r="W38" s="95">
        <f>'GEXCRI Limp.Ord. '!F181</f>
        <v>0</v>
      </c>
      <c r="X38" s="454">
        <f>'Prod. GEXCRI'!L17</f>
        <v>0</v>
      </c>
      <c r="Y38" s="97">
        <f>'GEXCRI Limp.Ord. '!F184</f>
        <v>0</v>
      </c>
      <c r="Z38" s="92">
        <f t="shared" si="1"/>
        <v>0</v>
      </c>
      <c r="AA38" s="457">
        <f>'Prod. GEXCRI'!P17*'GEXCRI Limp.Ord. '!C134</f>
        <v>0</v>
      </c>
      <c r="AB38" s="458"/>
      <c r="AC38" s="703"/>
    </row>
    <row r="39" spans="1:32" s="93" customFormat="1" ht="12.75">
      <c r="A39" s="849"/>
      <c r="B39" s="880" t="s">
        <v>401</v>
      </c>
      <c r="C39" s="881"/>
      <c r="D39" s="881"/>
      <c r="E39" s="881"/>
      <c r="F39" s="608">
        <f>SUM(F25:F38)</f>
        <v>9020.73</v>
      </c>
      <c r="G39" s="609"/>
      <c r="H39" s="610">
        <f>SUM(H25:H38)</f>
        <v>4916.34</v>
      </c>
      <c r="I39" s="611"/>
      <c r="J39" s="610">
        <f>SUM(J25:J38)</f>
        <v>546.54999999999995</v>
      </c>
      <c r="K39" s="611"/>
      <c r="L39" s="610">
        <f>SUM(L25:L38)</f>
        <v>265.64999999999998</v>
      </c>
      <c r="M39" s="611"/>
      <c r="N39" s="612">
        <f>SUM(N25:N38)</f>
        <v>829.37</v>
      </c>
      <c r="O39" s="613"/>
      <c r="P39" s="612">
        <f>SUM(P25:P38)</f>
        <v>6501.93</v>
      </c>
      <c r="Q39" s="611"/>
      <c r="R39" s="610">
        <f>SUM(R25:R38)</f>
        <v>4130.9400000000005</v>
      </c>
      <c r="S39" s="611"/>
      <c r="T39" s="610">
        <f>SUM(T25:T38)</f>
        <v>1030.1799999999998</v>
      </c>
      <c r="U39" s="611"/>
      <c r="V39" s="612">
        <f>SUM(V25:V38)</f>
        <v>832.94</v>
      </c>
      <c r="W39" s="611"/>
      <c r="X39" s="614">
        <f>SUM(X25:X38)</f>
        <v>1863.1200000000001</v>
      </c>
      <c r="Y39" s="611"/>
      <c r="Z39" s="611">
        <f>SUM(Z25:Z38)</f>
        <v>0</v>
      </c>
      <c r="AA39" s="619">
        <f>SUM(AA25:AA38)</f>
        <v>0</v>
      </c>
      <c r="AB39" s="620">
        <f>SUM(AB25:AB38)</f>
        <v>0</v>
      </c>
      <c r="AC39" s="635">
        <f>'Copeira - SRSUL'!C112</f>
        <v>0</v>
      </c>
    </row>
    <row r="40" spans="1:32" s="93" customFormat="1" ht="15">
      <c r="C40" s="98"/>
      <c r="D40" s="98"/>
      <c r="E40" s="98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741">
        <f>AVERAGE(U25:U38)*T39</f>
        <v>0</v>
      </c>
      <c r="U40" s="99"/>
      <c r="V40" s="99"/>
      <c r="W40" s="99"/>
      <c r="X40" s="99"/>
      <c r="Y40" s="99"/>
      <c r="Z40" s="100"/>
      <c r="AA40" s="100"/>
      <c r="AB40" s="101"/>
    </row>
    <row r="41" spans="1:32" ht="15">
      <c r="A41" s="850" t="s">
        <v>402</v>
      </c>
      <c r="B41" s="850"/>
      <c r="C41" s="850"/>
      <c r="D41" s="850"/>
      <c r="E41" s="850"/>
      <c r="F41" s="714"/>
      <c r="G41" s="714"/>
      <c r="H41" s="714"/>
      <c r="I41" s="714"/>
      <c r="J41" s="714"/>
      <c r="K41" s="714"/>
      <c r="L41" s="714"/>
      <c r="M41" s="714"/>
      <c r="N41" s="714"/>
      <c r="O41" s="714"/>
      <c r="P41" s="714"/>
      <c r="Q41" s="714"/>
      <c r="R41" s="714"/>
      <c r="S41" s="714"/>
      <c r="T41" s="714"/>
      <c r="U41" s="714"/>
      <c r="V41" s="714"/>
      <c r="W41" s="714"/>
      <c r="X41" s="714"/>
      <c r="Y41" s="714"/>
      <c r="Z41" s="102">
        <f>Z23*24</f>
        <v>0</v>
      </c>
      <c r="AA41" s="103">
        <f>AA23*24</f>
        <v>0</v>
      </c>
      <c r="AB41" s="102">
        <f>AB23*24</f>
        <v>0</v>
      </c>
      <c r="AC41" s="102"/>
      <c r="AD41" s="677"/>
      <c r="AF41" s="698"/>
    </row>
    <row r="42" spans="1:32" ht="15">
      <c r="A42" s="851" t="s">
        <v>403</v>
      </c>
      <c r="B42" s="851"/>
      <c r="C42" s="851"/>
      <c r="D42" s="851"/>
      <c r="E42" s="851"/>
      <c r="F42" s="699"/>
      <c r="G42" s="699"/>
      <c r="H42" s="699"/>
      <c r="I42" s="699"/>
      <c r="J42" s="699"/>
      <c r="K42" s="699"/>
      <c r="L42" s="699"/>
      <c r="M42" s="699"/>
      <c r="N42" s="699"/>
      <c r="O42" s="699"/>
      <c r="P42" s="699"/>
      <c r="Q42" s="699"/>
      <c r="R42" s="699"/>
      <c r="S42" s="699"/>
      <c r="T42" s="699"/>
      <c r="U42" s="699"/>
      <c r="V42" s="699"/>
      <c r="W42" s="699"/>
      <c r="X42" s="699"/>
      <c r="Y42" s="699"/>
      <c r="Z42" s="102">
        <f>Z39*24</f>
        <v>0</v>
      </c>
      <c r="AA42" s="103">
        <f>AA39*24</f>
        <v>0</v>
      </c>
      <c r="AB42" s="102">
        <f>AB39*24</f>
        <v>0</v>
      </c>
      <c r="AC42" s="102">
        <f>AC39*24</f>
        <v>0</v>
      </c>
      <c r="AD42" s="677"/>
      <c r="AF42" s="698"/>
    </row>
    <row r="43" spans="1:32" ht="15">
      <c r="A43" s="852"/>
      <c r="B43" s="852"/>
      <c r="C43" s="852"/>
      <c r="D43" s="852"/>
      <c r="E43" s="852"/>
      <c r="F43" s="104"/>
      <c r="G43" s="105"/>
      <c r="H43" s="104"/>
      <c r="I43" s="104"/>
      <c r="J43" s="102"/>
      <c r="K43" s="102"/>
      <c r="L43" s="102"/>
      <c r="M43" s="102"/>
      <c r="N43" s="102"/>
      <c r="O43" s="102"/>
      <c r="P43" s="102"/>
      <c r="Q43" s="106"/>
      <c r="R43" s="107"/>
      <c r="S43" s="104"/>
      <c r="T43" s="105"/>
      <c r="U43" s="104"/>
      <c r="V43" s="104"/>
      <c r="W43" s="102"/>
      <c r="X43" s="102"/>
      <c r="Y43" s="102"/>
      <c r="Z43" s="102"/>
      <c r="AA43" s="428"/>
      <c r="AB43" s="102"/>
      <c r="AC43" s="102"/>
      <c r="AD43" s="677"/>
    </row>
    <row r="44" spans="1:32" ht="14.25" customHeight="1">
      <c r="A44" s="848" t="s">
        <v>25</v>
      </c>
      <c r="B44" s="848"/>
      <c r="C44" s="848"/>
      <c r="D44" s="848"/>
      <c r="E44" s="848"/>
      <c r="F44" s="108"/>
      <c r="G44" s="108"/>
      <c r="H44" s="108"/>
      <c r="I44" s="108"/>
      <c r="J44" s="109"/>
      <c r="K44" s="109"/>
      <c r="L44" s="109"/>
      <c r="M44" s="109"/>
      <c r="N44" s="109"/>
      <c r="O44" s="108"/>
      <c r="P44" s="108"/>
      <c r="Q44" s="108"/>
      <c r="R44" s="109"/>
      <c r="S44" s="109"/>
      <c r="T44" s="108"/>
      <c r="U44" s="108"/>
      <c r="V44" s="108"/>
      <c r="W44" s="109"/>
      <c r="X44" s="109"/>
      <c r="Y44" s="109"/>
      <c r="Z44" s="109"/>
      <c r="AA44" s="108"/>
      <c r="AB44" s="715" t="s">
        <v>404</v>
      </c>
      <c r="AC44" s="106">
        <f>AC45/24</f>
        <v>0</v>
      </c>
      <c r="AD44" s="695"/>
    </row>
    <row r="45" spans="1:32" ht="14.25" customHeight="1">
      <c r="A45" s="848"/>
      <c r="B45" s="848"/>
      <c r="C45" s="848"/>
      <c r="D45" s="848"/>
      <c r="E45" s="848"/>
      <c r="F45" s="110"/>
      <c r="G45" s="110"/>
      <c r="H45" s="110"/>
      <c r="I45" s="110"/>
      <c r="J45" s="111"/>
      <c r="K45" s="111"/>
      <c r="L45" s="111"/>
      <c r="M45" s="111"/>
      <c r="N45" s="111"/>
      <c r="O45" s="110"/>
      <c r="P45" s="110"/>
      <c r="Q45" s="110"/>
      <c r="R45" s="111"/>
      <c r="S45" s="111"/>
      <c r="T45" s="110"/>
      <c r="U45" s="110"/>
      <c r="V45" s="110"/>
      <c r="W45" s="111"/>
      <c r="X45" s="111"/>
      <c r="Y45" s="111"/>
      <c r="Z45" s="111"/>
      <c r="AA45" s="110"/>
      <c r="AB45" s="715" t="s">
        <v>405</v>
      </c>
      <c r="AC45" s="106">
        <f>Z41+AA41+AB41+Z42+AA42+AB42+AC42</f>
        <v>0</v>
      </c>
      <c r="AD45" s="677"/>
      <c r="AE45" s="677"/>
    </row>
    <row r="46" spans="1:32">
      <c r="AA46" s="698"/>
    </row>
    <row r="47" spans="1:32">
      <c r="AA47" s="698"/>
      <c r="AD47" s="695"/>
      <c r="AE47" s="695"/>
    </row>
    <row r="50" spans="27:31">
      <c r="AE50" s="695"/>
    </row>
    <row r="51" spans="27:31" ht="15.75">
      <c r="AA51" s="697"/>
    </row>
    <row r="52" spans="27:31" ht="15.75">
      <c r="AA52" s="696"/>
    </row>
  </sheetData>
  <mergeCells count="33">
    <mergeCell ref="AC3:AC4"/>
    <mergeCell ref="AA3:AA4"/>
    <mergeCell ref="AB3:AB4"/>
    <mergeCell ref="B23:E23"/>
    <mergeCell ref="B39:E39"/>
    <mergeCell ref="T3:U4"/>
    <mergeCell ref="V3:W4"/>
    <mergeCell ref="X3:Y4"/>
    <mergeCell ref="Z3:Z4"/>
    <mergeCell ref="J3:K4"/>
    <mergeCell ref="L3:M4"/>
    <mergeCell ref="N3:O4"/>
    <mergeCell ref="P3:Q4"/>
    <mergeCell ref="F24:Y24"/>
    <mergeCell ref="B24:E24"/>
    <mergeCell ref="A1:AB1"/>
    <mergeCell ref="A2:E2"/>
    <mergeCell ref="B3:B5"/>
    <mergeCell ref="A3:A5"/>
    <mergeCell ref="A6:A23"/>
    <mergeCell ref="F2:M2"/>
    <mergeCell ref="N2:S2"/>
    <mergeCell ref="T2:Y2"/>
    <mergeCell ref="R3:S4"/>
    <mergeCell ref="C3:C5"/>
    <mergeCell ref="E3:E5"/>
    <mergeCell ref="F3:G4"/>
    <mergeCell ref="H3:I4"/>
    <mergeCell ref="A44:E45"/>
    <mergeCell ref="A25:A39"/>
    <mergeCell ref="A41:E41"/>
    <mergeCell ref="A42:E42"/>
    <mergeCell ref="A43:E43"/>
  </mergeCells>
  <pageMargins left="0" right="0" top="0.39374999999999999" bottom="0.39374999999999999" header="0" footer="0"/>
  <pageSetup paperSize="9" firstPageNumber="0" orientation="portrait" horizontalDpi="300" verticalDpi="300"/>
  <headerFooter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-0.249977111117893"/>
  </sheetPr>
  <dimension ref="A1:AMD114"/>
  <sheetViews>
    <sheetView topLeftCell="A24" zoomScale="80" zoomScaleNormal="80" workbookViewId="0">
      <selection activeCell="B87" sqref="B87"/>
    </sheetView>
  </sheetViews>
  <sheetFormatPr defaultRowHeight="14.25"/>
  <cols>
    <col min="1" max="1" width="53.75" style="171" customWidth="1"/>
    <col min="2" max="2" width="10" style="171" customWidth="1"/>
    <col min="3" max="3" width="14.875" style="171" customWidth="1"/>
    <col min="4" max="1018" width="9" style="171" customWidth="1"/>
    <col min="1019" max="1022" width="8.375" customWidth="1"/>
  </cols>
  <sheetData>
    <row r="1" spans="1:3" ht="15.75">
      <c r="A1" s="918" t="s">
        <v>406</v>
      </c>
      <c r="B1" s="919"/>
      <c r="C1" s="920"/>
    </row>
    <row r="2" spans="1:3" ht="15.75">
      <c r="A2" s="921" t="s">
        <v>407</v>
      </c>
      <c r="B2" s="922"/>
      <c r="C2" s="923"/>
    </row>
    <row r="3" spans="1:3" ht="15.75" customHeight="1">
      <c r="A3" s="921" t="s">
        <v>408</v>
      </c>
      <c r="B3" s="922"/>
      <c r="C3" s="923"/>
    </row>
    <row r="4" spans="1:3" ht="15.75">
      <c r="A4" s="319"/>
      <c r="B4" s="172"/>
      <c r="C4" s="532" t="s">
        <v>409</v>
      </c>
    </row>
    <row r="5" spans="1:3">
      <c r="A5" s="320"/>
      <c r="B5" s="175" t="s">
        <v>410</v>
      </c>
      <c r="C5" s="533">
        <f>MC!C14</f>
        <v>0</v>
      </c>
    </row>
    <row r="6" spans="1:3">
      <c r="A6" s="320"/>
      <c r="B6" s="175" t="s">
        <v>411</v>
      </c>
      <c r="C6" s="534">
        <f>MC!D8</f>
        <v>0</v>
      </c>
    </row>
    <row r="7" spans="1:3">
      <c r="A7" s="320"/>
      <c r="B7" s="175" t="s">
        <v>412</v>
      </c>
      <c r="C7" s="535">
        <f>MC!C8</f>
        <v>0</v>
      </c>
    </row>
    <row r="8" spans="1:3">
      <c r="A8" s="324"/>
      <c r="B8" s="325" t="s">
        <v>413</v>
      </c>
      <c r="C8" s="536" t="s">
        <v>414</v>
      </c>
    </row>
    <row r="9" spans="1:3">
      <c r="A9" s="254"/>
      <c r="B9" s="254"/>
      <c r="C9" s="254"/>
    </row>
    <row r="10" spans="1:3" ht="66.75" customHeight="1">
      <c r="A10" s="412" t="s">
        <v>415</v>
      </c>
      <c r="B10" s="413" t="s">
        <v>416</v>
      </c>
      <c r="C10" s="415" t="s">
        <v>417</v>
      </c>
    </row>
    <row r="11" spans="1:3" ht="15.75" customHeight="1">
      <c r="A11" s="924" t="s">
        <v>418</v>
      </c>
      <c r="B11" s="925"/>
      <c r="C11" s="926"/>
    </row>
    <row r="12" spans="1:3" ht="15.75" customHeight="1">
      <c r="A12" s="341" t="s">
        <v>419</v>
      </c>
      <c r="B12" s="305" t="s">
        <v>420</v>
      </c>
      <c r="C12" s="330" t="s">
        <v>421</v>
      </c>
    </row>
    <row r="13" spans="1:3" ht="15.75" customHeight="1">
      <c r="A13" s="331" t="s">
        <v>422</v>
      </c>
      <c r="B13" s="183"/>
      <c r="C13" s="332">
        <f>MC!C14</f>
        <v>0</v>
      </c>
    </row>
    <row r="14" spans="1:3" ht="15.75" customHeight="1">
      <c r="A14" s="331" t="s">
        <v>423</v>
      </c>
      <c r="B14" s="186">
        <v>0</v>
      </c>
      <c r="C14" s="332">
        <f>$B$14*C13</f>
        <v>0</v>
      </c>
    </row>
    <row r="15" spans="1:3" ht="15.75" customHeight="1">
      <c r="A15" s="331" t="s">
        <v>424</v>
      </c>
      <c r="B15" s="186"/>
      <c r="C15" s="332"/>
    </row>
    <row r="16" spans="1:3" ht="15.75" customHeight="1">
      <c r="A16" s="331" t="s">
        <v>425</v>
      </c>
      <c r="B16" s="187"/>
      <c r="C16" s="332"/>
    </row>
    <row r="17" spans="1:3" ht="15.75" customHeight="1">
      <c r="A17" s="331" t="s">
        <v>426</v>
      </c>
      <c r="B17" s="187"/>
      <c r="C17" s="332"/>
    </row>
    <row r="18" spans="1:3" ht="15.75" customHeight="1">
      <c r="A18" s="331" t="s">
        <v>427</v>
      </c>
      <c r="B18" s="186">
        <v>0</v>
      </c>
      <c r="C18" s="332"/>
    </row>
    <row r="19" spans="1:3" ht="15.75" customHeight="1">
      <c r="A19" s="333" t="s">
        <v>428</v>
      </c>
      <c r="B19" s="334"/>
      <c r="C19" s="337">
        <f>SUM(C13:C18)</f>
        <v>0</v>
      </c>
    </row>
    <row r="20" spans="1:3" ht="15.75" customHeight="1">
      <c r="A20" s="927"/>
      <c r="B20" s="928"/>
      <c r="C20" s="342"/>
    </row>
    <row r="21" spans="1:3" ht="15.75" customHeight="1">
      <c r="A21" s="909" t="s">
        <v>429</v>
      </c>
      <c r="B21" s="910"/>
      <c r="C21" s="911"/>
    </row>
    <row r="22" spans="1:3" ht="15.75" customHeight="1">
      <c r="A22" s="343" t="s">
        <v>430</v>
      </c>
      <c r="B22" s="191" t="s">
        <v>420</v>
      </c>
      <c r="C22" s="344" t="s">
        <v>421</v>
      </c>
    </row>
    <row r="23" spans="1:3" ht="15.75" customHeight="1">
      <c r="A23" s="345" t="s">
        <v>431</v>
      </c>
      <c r="B23" s="186">
        <f>1/12</f>
        <v>8.3333333333333329E-2</v>
      </c>
      <c r="C23" s="332">
        <f>ROUND($B23*C$19,2)</f>
        <v>0</v>
      </c>
    </row>
    <row r="24" spans="1:3" ht="15.75" customHeight="1">
      <c r="A24" s="345" t="s">
        <v>432</v>
      </c>
      <c r="B24" s="186">
        <f>1/3*1/12</f>
        <v>2.7777777777777776E-2</v>
      </c>
      <c r="C24" s="332">
        <f>C$19*$B$24</f>
        <v>0</v>
      </c>
    </row>
    <row r="25" spans="1:3" ht="15.75" customHeight="1">
      <c r="A25" s="346" t="s">
        <v>428</v>
      </c>
      <c r="B25" s="192">
        <f>SUM(B23:B24)</f>
        <v>0.1111111111111111</v>
      </c>
      <c r="C25" s="347">
        <f>SUM(C23:C24)</f>
        <v>0</v>
      </c>
    </row>
    <row r="26" spans="1:3" ht="15.75" customHeight="1">
      <c r="A26" s="343" t="s">
        <v>433</v>
      </c>
      <c r="B26" s="191" t="s">
        <v>420</v>
      </c>
      <c r="C26" s="344" t="s">
        <v>421</v>
      </c>
    </row>
    <row r="27" spans="1:3" ht="15.75" customHeight="1">
      <c r="A27" s="343" t="s">
        <v>434</v>
      </c>
      <c r="B27" s="193"/>
      <c r="C27" s="348"/>
    </row>
    <row r="28" spans="1:3" ht="15.75" customHeight="1">
      <c r="A28" s="345" t="s">
        <v>435</v>
      </c>
      <c r="B28" s="186">
        <v>0.2</v>
      </c>
      <c r="C28" s="349">
        <f t="shared" ref="C28:C35" si="0">ROUND(($C$19+$C$25)*B28,2)</f>
        <v>0</v>
      </c>
    </row>
    <row r="29" spans="1:3" ht="15.75" customHeight="1">
      <c r="A29" s="345" t="s">
        <v>436</v>
      </c>
      <c r="B29" s="186">
        <v>2.5000000000000001E-2</v>
      </c>
      <c r="C29" s="349">
        <f t="shared" si="0"/>
        <v>0</v>
      </c>
    </row>
    <row r="30" spans="1:3" ht="15.75" customHeight="1">
      <c r="A30" s="345" t="s">
        <v>437</v>
      </c>
      <c r="B30" s="186">
        <v>0.03</v>
      </c>
      <c r="C30" s="349">
        <f t="shared" si="0"/>
        <v>0</v>
      </c>
    </row>
    <row r="31" spans="1:3" ht="15.75" customHeight="1">
      <c r="A31" s="345" t="s">
        <v>438</v>
      </c>
      <c r="B31" s="186">
        <v>1.4999999999999999E-2</v>
      </c>
      <c r="C31" s="349">
        <f t="shared" si="0"/>
        <v>0</v>
      </c>
    </row>
    <row r="32" spans="1:3" ht="15.75" customHeight="1">
      <c r="A32" s="345" t="s">
        <v>439</v>
      </c>
      <c r="B32" s="186">
        <v>0.01</v>
      </c>
      <c r="C32" s="349">
        <f t="shared" si="0"/>
        <v>0</v>
      </c>
    </row>
    <row r="33" spans="1:3" ht="15.75" customHeight="1">
      <c r="A33" s="345" t="s">
        <v>440</v>
      </c>
      <c r="B33" s="186">
        <v>6.0000000000000001E-3</v>
      </c>
      <c r="C33" s="349">
        <f t="shared" si="0"/>
        <v>0</v>
      </c>
    </row>
    <row r="34" spans="1:3" ht="15.75" customHeight="1">
      <c r="A34" s="345" t="s">
        <v>441</v>
      </c>
      <c r="B34" s="186">
        <v>2E-3</v>
      </c>
      <c r="C34" s="349">
        <f t="shared" si="0"/>
        <v>0</v>
      </c>
    </row>
    <row r="35" spans="1:3" ht="15.75" customHeight="1">
      <c r="A35" s="345" t="s">
        <v>442</v>
      </c>
      <c r="B35" s="186">
        <v>0.08</v>
      </c>
      <c r="C35" s="349">
        <f t="shared" si="0"/>
        <v>0</v>
      </c>
    </row>
    <row r="36" spans="1:3" ht="15.75" customHeight="1">
      <c r="A36" s="346" t="s">
        <v>428</v>
      </c>
      <c r="B36" s="192">
        <f>SUM(B28:B35)</f>
        <v>0.36800000000000005</v>
      </c>
      <c r="C36" s="347">
        <f>SUM(C27:C35)</f>
        <v>0</v>
      </c>
    </row>
    <row r="37" spans="1:3" ht="15.75" customHeight="1">
      <c r="A37" s="343" t="s">
        <v>443</v>
      </c>
      <c r="B37" s="191" t="s">
        <v>444</v>
      </c>
      <c r="C37" s="344" t="s">
        <v>421</v>
      </c>
    </row>
    <row r="38" spans="1:3" ht="15.75" customHeight="1">
      <c r="A38" s="345" t="s">
        <v>445</v>
      </c>
      <c r="B38" s="195">
        <f>MC!D92</f>
        <v>0</v>
      </c>
      <c r="C38" s="332">
        <f>ROUND(((2*22*$B$38)-0.06*C$13),2)</f>
        <v>0</v>
      </c>
    </row>
    <row r="39" spans="1:3" ht="15.75" customHeight="1">
      <c r="A39" s="345" t="s">
        <v>446</v>
      </c>
      <c r="B39" s="196"/>
      <c r="C39" s="349">
        <f>MC!E21</f>
        <v>0</v>
      </c>
    </row>
    <row r="40" spans="1:3" ht="15.75" customHeight="1">
      <c r="A40" s="345" t="s">
        <v>447</v>
      </c>
      <c r="B40" s="186">
        <f>MC!C26</f>
        <v>0</v>
      </c>
      <c r="C40" s="349"/>
    </row>
    <row r="41" spans="1:3" ht="15.75" customHeight="1">
      <c r="A41" s="345" t="s">
        <v>448</v>
      </c>
      <c r="B41" s="197">
        <f>MC!E25</f>
        <v>0</v>
      </c>
      <c r="C41" s="349">
        <f>B41</f>
        <v>0</v>
      </c>
    </row>
    <row r="42" spans="1:3" ht="15.75" customHeight="1">
      <c r="A42" s="345" t="s">
        <v>449</v>
      </c>
      <c r="B42" s="186">
        <f>MC!E24</f>
        <v>0</v>
      </c>
      <c r="C42" s="349">
        <f>$B$42*C19</f>
        <v>0</v>
      </c>
    </row>
    <row r="43" spans="1:3" ht="15.75" customHeight="1">
      <c r="A43" s="345" t="s">
        <v>450</v>
      </c>
      <c r="B43" s="186"/>
      <c r="C43" s="349"/>
    </row>
    <row r="44" spans="1:3" ht="15.75" customHeight="1">
      <c r="A44" s="346" t="s">
        <v>428</v>
      </c>
      <c r="B44" s="188"/>
      <c r="C44" s="347">
        <f>SUM(C38:C43)</f>
        <v>0</v>
      </c>
    </row>
    <row r="45" spans="1:3" ht="15.75" customHeight="1">
      <c r="A45" s="329" t="s">
        <v>451</v>
      </c>
      <c r="B45" s="182" t="s">
        <v>420</v>
      </c>
      <c r="C45" s="350" t="s">
        <v>421</v>
      </c>
    </row>
    <row r="46" spans="1:3" ht="15.75" customHeight="1">
      <c r="A46" s="345" t="s">
        <v>430</v>
      </c>
      <c r="B46" s="198">
        <f>B25</f>
        <v>0.1111111111111111</v>
      </c>
      <c r="C46" s="351">
        <f>C25</f>
        <v>0</v>
      </c>
    </row>
    <row r="47" spans="1:3" ht="15.75" customHeight="1">
      <c r="A47" s="345" t="s">
        <v>452</v>
      </c>
      <c r="B47" s="198">
        <f>B36</f>
        <v>0.36800000000000005</v>
      </c>
      <c r="C47" s="351">
        <f>C36</f>
        <v>0</v>
      </c>
    </row>
    <row r="48" spans="1:3" ht="15.75" customHeight="1">
      <c r="A48" s="345" t="s">
        <v>443</v>
      </c>
      <c r="B48" s="198"/>
      <c r="C48" s="351">
        <f>C44</f>
        <v>0</v>
      </c>
    </row>
    <row r="49" spans="1:3" ht="15.75" customHeight="1">
      <c r="A49" s="417" t="s">
        <v>428</v>
      </c>
      <c r="B49" s="418"/>
      <c r="C49" s="507">
        <f>SUM(C46:C48)</f>
        <v>0</v>
      </c>
    </row>
    <row r="50" spans="1:3" ht="15.75" customHeight="1">
      <c r="A50" s="902"/>
      <c r="B50" s="903"/>
      <c r="C50" s="411"/>
    </row>
    <row r="51" spans="1:3" s="200" customFormat="1" ht="15.75" customHeight="1">
      <c r="A51" s="904" t="s">
        <v>453</v>
      </c>
      <c r="B51" s="905"/>
      <c r="C51" s="906"/>
    </row>
    <row r="52" spans="1:3" ht="15.75" customHeight="1">
      <c r="A52" s="329" t="s">
        <v>454</v>
      </c>
      <c r="B52" s="182" t="s">
        <v>420</v>
      </c>
      <c r="C52" s="350" t="s">
        <v>421</v>
      </c>
    </row>
    <row r="53" spans="1:3" ht="15.75" customHeight="1">
      <c r="A53" s="343" t="s">
        <v>455</v>
      </c>
      <c r="B53" s="201"/>
      <c r="C53" s="354"/>
    </row>
    <row r="54" spans="1:3" ht="15.75" customHeight="1">
      <c r="A54" s="345" t="s">
        <v>456</v>
      </c>
      <c r="B54" s="198">
        <f>1/12*0.05</f>
        <v>4.1666666666666666E-3</v>
      </c>
      <c r="C54" s="355">
        <f>C19*$B54</f>
        <v>0</v>
      </c>
    </row>
    <row r="55" spans="1:3" ht="15.75" customHeight="1">
      <c r="A55" s="345" t="s">
        <v>457</v>
      </c>
      <c r="B55" s="198">
        <f>B35*B54</f>
        <v>3.3333333333333332E-4</v>
      </c>
      <c r="C55" s="355">
        <f>$B$55*C19</f>
        <v>0</v>
      </c>
    </row>
    <row r="56" spans="1:3" ht="15.75" customHeight="1">
      <c r="A56" s="345" t="s">
        <v>458</v>
      </c>
      <c r="B56" s="198">
        <v>0</v>
      </c>
      <c r="C56" s="355">
        <f>C35*$B56</f>
        <v>0</v>
      </c>
    </row>
    <row r="57" spans="1:3" ht="15.75" customHeight="1">
      <c r="A57" s="345" t="s">
        <v>459</v>
      </c>
      <c r="B57" s="198">
        <f>1/12*1/30*7</f>
        <v>1.9444444444444441E-2</v>
      </c>
      <c r="C57" s="351">
        <f>C19*$B57</f>
        <v>0</v>
      </c>
    </row>
    <row r="58" spans="1:3" ht="15.75" customHeight="1">
      <c r="A58" s="345" t="s">
        <v>460</v>
      </c>
      <c r="B58" s="198">
        <f>B36*B57</f>
        <v>7.1555555555555556E-3</v>
      </c>
      <c r="C58" s="351">
        <f>$B58*C19</f>
        <v>0</v>
      </c>
    </row>
    <row r="59" spans="1:3" ht="15.75" customHeight="1">
      <c r="A59" s="345" t="s">
        <v>461</v>
      </c>
      <c r="B59" s="198">
        <f>B35*40/100*90/100*(1+1/12+1/12+1/3*1/12)</f>
        <v>3.4399999999999993E-2</v>
      </c>
      <c r="C59" s="351">
        <f>C19*$B59</f>
        <v>0</v>
      </c>
    </row>
    <row r="60" spans="1:3" ht="15.75" customHeight="1">
      <c r="A60" s="346" t="s">
        <v>428</v>
      </c>
      <c r="B60" s="192">
        <f>SUM(B54:B59)</f>
        <v>6.5499999999999989E-2</v>
      </c>
      <c r="C60" s="356">
        <f>SUM(C54:C59)</f>
        <v>0</v>
      </c>
    </row>
    <row r="61" spans="1:3" ht="15.75" customHeight="1">
      <c r="A61" s="907"/>
      <c r="B61" s="908"/>
      <c r="C61" s="357"/>
    </row>
    <row r="62" spans="1:3" ht="15.75" customHeight="1">
      <c r="A62" s="904" t="s">
        <v>462</v>
      </c>
      <c r="B62" s="905"/>
      <c r="C62" s="906"/>
    </row>
    <row r="63" spans="1:3" ht="15.75" customHeight="1">
      <c r="A63" s="343" t="s">
        <v>74</v>
      </c>
      <c r="B63" s="191"/>
      <c r="C63" s="344"/>
    </row>
    <row r="64" spans="1:3" ht="15.75" customHeight="1">
      <c r="A64" s="345" t="s">
        <v>75</v>
      </c>
      <c r="B64" s="186">
        <f>1/12</f>
        <v>8.3333333333333329E-2</v>
      </c>
      <c r="C64" s="349">
        <f>$B64*(C$19+(C$49-C$38-C$39)+C$60)</f>
        <v>0</v>
      </c>
    </row>
    <row r="65" spans="1:3" ht="15.75" customHeight="1">
      <c r="A65" s="345" t="s">
        <v>463</v>
      </c>
      <c r="B65" s="186">
        <f>MC!E53/30/12</f>
        <v>1.3538888888888885E-2</v>
      </c>
      <c r="C65" s="349">
        <f t="shared" ref="C65:C67" si="1">$B65*(C$19+(C$49-C$38-C$39)+C$60)</f>
        <v>0</v>
      </c>
    </row>
    <row r="66" spans="1:3" ht="15.75" customHeight="1">
      <c r="A66" s="345" t="s">
        <v>464</v>
      </c>
      <c r="B66" s="205">
        <f>(5/30)/12*MC!F55*MC!C56</f>
        <v>1.0764583333333333E-4</v>
      </c>
      <c r="C66" s="349">
        <f t="shared" si="1"/>
        <v>0</v>
      </c>
    </row>
    <row r="67" spans="1:3" ht="15.75" customHeight="1">
      <c r="A67" s="345" t="s">
        <v>465</v>
      </c>
      <c r="B67" s="205">
        <f>(15/30/12)*(MC!K58/MC!F59)*100</f>
        <v>1.3814940059056787E-2</v>
      </c>
      <c r="C67" s="349">
        <f t="shared" si="1"/>
        <v>0</v>
      </c>
    </row>
    <row r="68" spans="1:3" ht="15.75" customHeight="1">
      <c r="A68" s="345" t="s">
        <v>466</v>
      </c>
      <c r="B68" s="186"/>
      <c r="C68" s="349"/>
    </row>
    <row r="69" spans="1:3" ht="15.75" customHeight="1">
      <c r="A69" s="358" t="s">
        <v>467</v>
      </c>
      <c r="B69" s="206">
        <f>SUM(B64:B68)</f>
        <v>0.11079480811461234</v>
      </c>
      <c r="C69" s="359">
        <f>SUM(C64:C68)</f>
        <v>0</v>
      </c>
    </row>
    <row r="70" spans="1:3" ht="15.75" customHeight="1">
      <c r="A70" s="343" t="s">
        <v>468</v>
      </c>
      <c r="B70" s="191"/>
      <c r="C70" s="344"/>
    </row>
    <row r="71" spans="1:3" ht="15.75" customHeight="1">
      <c r="A71" s="345" t="s">
        <v>469</v>
      </c>
      <c r="B71" s="186"/>
      <c r="C71" s="349"/>
    </row>
    <row r="72" spans="1:3" ht="15.75" customHeight="1">
      <c r="A72" s="358" t="s">
        <v>467</v>
      </c>
      <c r="B72" s="206"/>
      <c r="C72" s="359">
        <f>C71</f>
        <v>0</v>
      </c>
    </row>
    <row r="73" spans="1:3" ht="15.75" customHeight="1">
      <c r="A73" s="343" t="s">
        <v>470</v>
      </c>
      <c r="B73" s="191"/>
      <c r="C73" s="344"/>
    </row>
    <row r="74" spans="1:3" ht="15.75" customHeight="1">
      <c r="A74" s="345" t="s">
        <v>97</v>
      </c>
      <c r="B74" s="186">
        <f>(180/30/12)*MC!C62*MC!C61*'GEXCHA Limp.Ord. '!B36</f>
        <v>1.205852832E-3</v>
      </c>
      <c r="C74" s="349">
        <f>(C19+C49+C60)*$B$74</f>
        <v>0</v>
      </c>
    </row>
    <row r="75" spans="1:3" ht="15.75" customHeight="1">
      <c r="A75" s="358" t="s">
        <v>428</v>
      </c>
      <c r="B75" s="206"/>
      <c r="C75" s="359"/>
    </row>
    <row r="76" spans="1:3" ht="15.75" customHeight="1">
      <c r="A76" s="329" t="s">
        <v>471</v>
      </c>
      <c r="B76" s="182"/>
      <c r="C76" s="350"/>
    </row>
    <row r="77" spans="1:3" ht="15.75" customHeight="1">
      <c r="A77" s="345" t="s">
        <v>74</v>
      </c>
      <c r="B77" s="198">
        <f>B69</f>
        <v>0.11079480811461234</v>
      </c>
      <c r="C77" s="351">
        <f>C69</f>
        <v>0</v>
      </c>
    </row>
    <row r="78" spans="1:3" ht="15.75" customHeight="1">
      <c r="A78" s="345" t="s">
        <v>468</v>
      </c>
      <c r="B78" s="198">
        <f>B72</f>
        <v>0</v>
      </c>
      <c r="C78" s="351">
        <f>C72</f>
        <v>0</v>
      </c>
    </row>
    <row r="79" spans="1:3" ht="15.75" customHeight="1">
      <c r="A79" s="345" t="s">
        <v>470</v>
      </c>
      <c r="B79" s="198">
        <f>B74</f>
        <v>1.205852832E-3</v>
      </c>
      <c r="C79" s="351">
        <f>C74</f>
        <v>0</v>
      </c>
    </row>
    <row r="80" spans="1:3" ht="15.75" customHeight="1">
      <c r="A80" s="346" t="s">
        <v>428</v>
      </c>
      <c r="B80" s="188"/>
      <c r="C80" s="347">
        <f>SUM(C77:C79)</f>
        <v>0</v>
      </c>
    </row>
    <row r="81" spans="1:3" ht="15.75" customHeight="1">
      <c r="A81" s="352"/>
      <c r="B81" s="190"/>
      <c r="C81" s="353"/>
    </row>
    <row r="82" spans="1:3" ht="15.75" customHeight="1">
      <c r="A82" s="909" t="s">
        <v>472</v>
      </c>
      <c r="B82" s="910"/>
      <c r="C82" s="911"/>
    </row>
    <row r="83" spans="1:3" ht="15.75" customHeight="1">
      <c r="A83" s="329" t="s">
        <v>473</v>
      </c>
      <c r="B83" s="182" t="s">
        <v>444</v>
      </c>
      <c r="C83" s="350" t="s">
        <v>421</v>
      </c>
    </row>
    <row r="84" spans="1:3" ht="15.75" customHeight="1">
      <c r="A84" s="345" t="s">
        <v>474</v>
      </c>
      <c r="B84" s="208">
        <f>Insumos!E133</f>
        <v>0</v>
      </c>
      <c r="C84" s="332">
        <f>B84</f>
        <v>0</v>
      </c>
    </row>
    <row r="85" spans="1:3" ht="15.75" customHeight="1">
      <c r="A85" s="360" t="s">
        <v>475</v>
      </c>
      <c r="B85" s="208">
        <f>Insumos!E74</f>
        <v>0</v>
      </c>
      <c r="C85" s="332">
        <f>B85</f>
        <v>0</v>
      </c>
    </row>
    <row r="86" spans="1:3" ht="15.75" customHeight="1">
      <c r="A86" s="360" t="s">
        <v>476</v>
      </c>
      <c r="B86" s="210">
        <f>Insumos!F107</f>
        <v>0</v>
      </c>
      <c r="C86" s="332">
        <f>B86</f>
        <v>0</v>
      </c>
    </row>
    <row r="87" spans="1:3" ht="15.75" customHeight="1">
      <c r="A87" s="360" t="s">
        <v>477</v>
      </c>
      <c r="B87" s="208">
        <f>Insumos!E143</f>
        <v>0</v>
      </c>
      <c r="C87" s="332">
        <f>B87</f>
        <v>0</v>
      </c>
    </row>
    <row r="88" spans="1:3" ht="15.75" customHeight="1">
      <c r="A88" s="360" t="s">
        <v>466</v>
      </c>
      <c r="B88" s="186">
        <v>0.12</v>
      </c>
      <c r="C88" s="332"/>
    </row>
    <row r="89" spans="1:3" ht="15.75" customHeight="1">
      <c r="A89" s="360" t="s">
        <v>478</v>
      </c>
      <c r="B89" s="208"/>
      <c r="C89" s="332"/>
    </row>
    <row r="90" spans="1:3" ht="15.75" customHeight="1">
      <c r="A90" s="360" t="s">
        <v>479</v>
      </c>
      <c r="B90" s="208"/>
      <c r="C90" s="332"/>
    </row>
    <row r="91" spans="1:3" ht="15.75" customHeight="1">
      <c r="A91" s="406" t="s">
        <v>428</v>
      </c>
      <c r="B91" s="407"/>
      <c r="C91" s="409">
        <f>SUM(C84:C90)</f>
        <v>0</v>
      </c>
    </row>
    <row r="92" spans="1:3" ht="15.75" customHeight="1">
      <c r="A92" s="410"/>
      <c r="B92" s="404"/>
      <c r="C92" s="411"/>
    </row>
    <row r="93" spans="1:3" ht="15.75" customHeight="1">
      <c r="A93" s="904" t="s">
        <v>480</v>
      </c>
      <c r="B93" s="905"/>
      <c r="C93" s="906"/>
    </row>
    <row r="94" spans="1:3" ht="15.75" customHeight="1">
      <c r="A94" s="329" t="s">
        <v>481</v>
      </c>
      <c r="B94" s="182" t="s">
        <v>420</v>
      </c>
      <c r="C94" s="350" t="s">
        <v>421</v>
      </c>
    </row>
    <row r="95" spans="1:3" ht="15.75" customHeight="1">
      <c r="A95" s="331" t="s">
        <v>102</v>
      </c>
      <c r="B95" s="186">
        <f>MC!C65</f>
        <v>0</v>
      </c>
      <c r="C95" s="349">
        <f>($C$19+$C$49+$C$60+$C$80+$C$91)*$B$95</f>
        <v>0</v>
      </c>
    </row>
    <row r="96" spans="1:3" ht="15.75" customHeight="1">
      <c r="A96" s="331" t="s">
        <v>103</v>
      </c>
      <c r="B96" s="186">
        <f>MC!C66</f>
        <v>0</v>
      </c>
      <c r="C96" s="349">
        <f>($C$19+$C$49+$C$60+$C$80+$C$91+C95)*B96</f>
        <v>0</v>
      </c>
    </row>
    <row r="97" spans="1:3" ht="15.75" customHeight="1">
      <c r="A97" s="361" t="s">
        <v>482</v>
      </c>
      <c r="B97" s="211">
        <f>B98+B99</f>
        <v>0.11749999999999999</v>
      </c>
      <c r="C97" s="362">
        <f>((C19+C49+C60+C80+C91+C95+C96)/(1-($B$97)))*$B$97</f>
        <v>0</v>
      </c>
    </row>
    <row r="98" spans="1:3" ht="15.75" customHeight="1">
      <c r="A98" s="331" t="s">
        <v>483</v>
      </c>
      <c r="B98" s="186">
        <f>0.0165+0.076</f>
        <v>9.2499999999999999E-2</v>
      </c>
      <c r="C98" s="363">
        <f>((C$19+C$49+C$60+C$80+C$91+C$95+C$96)/(1-($B$97)))*$B$98</f>
        <v>0</v>
      </c>
    </row>
    <row r="99" spans="1:3" ht="15.75" customHeight="1">
      <c r="A99" s="426" t="s">
        <v>484</v>
      </c>
      <c r="B99" s="216">
        <f>MC!C92</f>
        <v>2.5000000000000001E-2</v>
      </c>
      <c r="C99" s="364">
        <f>((C$19+C$49+C$60+C$80+C$91+C$95+C$96)/(1-($B$97)))*$B$99</f>
        <v>0</v>
      </c>
    </row>
    <row r="100" spans="1:3" ht="15.75" customHeight="1">
      <c r="A100" s="530" t="s">
        <v>485</v>
      </c>
      <c r="B100" s="529">
        <f>MC!C92</f>
        <v>2.5000000000000001E-2</v>
      </c>
      <c r="C100" s="531">
        <f>C95+C96+C97</f>
        <v>0</v>
      </c>
    </row>
    <row r="101" spans="1:3" ht="15.75" customHeight="1">
      <c r="A101" s="427" t="s">
        <v>486</v>
      </c>
      <c r="B101" s="223"/>
      <c r="C101" s="368"/>
    </row>
    <row r="102" spans="1:3" ht="15.75" customHeight="1">
      <c r="A102" s="912"/>
      <c r="B102" s="913"/>
      <c r="C102" s="913"/>
    </row>
    <row r="103" spans="1:3" ht="54.75" customHeight="1">
      <c r="A103" s="914" t="s">
        <v>487</v>
      </c>
      <c r="B103" s="915"/>
      <c r="C103" s="525" t="str">
        <f>C10</f>
        <v>Copeira 44h</v>
      </c>
    </row>
    <row r="104" spans="1:3" ht="15.75" customHeight="1">
      <c r="A104" s="916" t="s">
        <v>488</v>
      </c>
      <c r="B104" s="917"/>
      <c r="C104" s="372" t="s">
        <v>421</v>
      </c>
    </row>
    <row r="105" spans="1:3" ht="14.25" customHeight="1">
      <c r="A105" s="900" t="s">
        <v>489</v>
      </c>
      <c r="B105" s="901"/>
      <c r="C105" s="373">
        <f>C19</f>
        <v>0</v>
      </c>
    </row>
    <row r="106" spans="1:3" ht="14.25" customHeight="1">
      <c r="A106" s="896" t="s">
        <v>490</v>
      </c>
      <c r="B106" s="897"/>
      <c r="C106" s="374">
        <f>C49</f>
        <v>0</v>
      </c>
    </row>
    <row r="107" spans="1:3" ht="14.25" customHeight="1">
      <c r="A107" s="896" t="s">
        <v>491</v>
      </c>
      <c r="B107" s="897"/>
      <c r="C107" s="374">
        <f>C60</f>
        <v>0</v>
      </c>
    </row>
    <row r="108" spans="1:3" ht="14.25" customHeight="1">
      <c r="A108" s="896" t="s">
        <v>492</v>
      </c>
      <c r="B108" s="897"/>
      <c r="C108" s="374">
        <f>C80</f>
        <v>0</v>
      </c>
    </row>
    <row r="109" spans="1:3" ht="15.75" customHeight="1">
      <c r="A109" s="896" t="s">
        <v>493</v>
      </c>
      <c r="B109" s="897"/>
      <c r="C109" s="374">
        <f>C91</f>
        <v>0</v>
      </c>
    </row>
    <row r="110" spans="1:3" ht="15.75" customHeight="1">
      <c r="A110" s="898" t="s">
        <v>494</v>
      </c>
      <c r="B110" s="899"/>
      <c r="C110" s="375">
        <f>SUM(C105:C109)</f>
        <v>0</v>
      </c>
    </row>
    <row r="111" spans="1:3" ht="15.75" customHeight="1">
      <c r="A111" s="894" t="s">
        <v>495</v>
      </c>
      <c r="B111" s="895"/>
      <c r="C111" s="376">
        <f>C100</f>
        <v>0</v>
      </c>
    </row>
    <row r="112" spans="1:3" ht="15.75" customHeight="1">
      <c r="A112" s="526" t="s">
        <v>496</v>
      </c>
      <c r="B112" s="527"/>
      <c r="C112" s="528">
        <f>C110+C111</f>
        <v>0</v>
      </c>
    </row>
    <row r="113" spans="1:1">
      <c r="A113" s="242"/>
    </row>
    <row r="114" spans="1:1">
      <c r="A114" s="242"/>
    </row>
  </sheetData>
  <mergeCells count="22">
    <mergeCell ref="A21:C21"/>
    <mergeCell ref="A1:C1"/>
    <mergeCell ref="A2:C2"/>
    <mergeCell ref="A3:C3"/>
    <mergeCell ref="A11:C11"/>
    <mergeCell ref="A20:B20"/>
    <mergeCell ref="A105:B105"/>
    <mergeCell ref="A50:B50"/>
    <mergeCell ref="A51:C51"/>
    <mergeCell ref="A61:B61"/>
    <mergeCell ref="A62:C62"/>
    <mergeCell ref="A82:C82"/>
    <mergeCell ref="A93:C93"/>
    <mergeCell ref="A102:C102"/>
    <mergeCell ref="A103:B103"/>
    <mergeCell ref="A104:B104"/>
    <mergeCell ref="A111:B111"/>
    <mergeCell ref="A106:B106"/>
    <mergeCell ref="A107:B107"/>
    <mergeCell ref="A108:B108"/>
    <mergeCell ref="A109:B109"/>
    <mergeCell ref="A110:B110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AD47"/>
  </sheetPr>
  <dimension ref="A1:ALW68"/>
  <sheetViews>
    <sheetView zoomScale="80" zoomScaleNormal="80" workbookViewId="0">
      <pane xSplit="2" ySplit="3" topLeftCell="C18" activePane="bottomRight" state="frozen"/>
      <selection pane="bottomRight" activeCell="Q2" sqref="Q2"/>
      <selection pane="bottomLeft" activeCell="A4" sqref="A4"/>
      <selection pane="topRight" activeCell="C1" sqref="C1"/>
    </sheetView>
  </sheetViews>
  <sheetFormatPr defaultRowHeight="15"/>
  <cols>
    <col min="1" max="1" width="22.375" style="101" customWidth="1"/>
    <col min="2" max="2" width="8" style="101" customWidth="1"/>
    <col min="3" max="3" width="9" style="101" customWidth="1"/>
    <col min="4" max="4" width="9.375" style="101" customWidth="1"/>
    <col min="5" max="17" width="9" style="101" customWidth="1"/>
    <col min="18" max="998" width="9" style="93" customWidth="1"/>
    <col min="999" max="1011" width="9" style="101" customWidth="1"/>
  </cols>
  <sheetData>
    <row r="1" spans="1:17">
      <c r="A1" s="93"/>
      <c r="B1" s="93"/>
      <c r="C1" s="935" t="s">
        <v>336</v>
      </c>
      <c r="D1" s="935"/>
      <c r="E1" s="935"/>
      <c r="F1" s="935"/>
      <c r="G1" s="936" t="s">
        <v>337</v>
      </c>
      <c r="H1" s="936"/>
      <c r="I1" s="936"/>
      <c r="J1" s="937" t="s">
        <v>338</v>
      </c>
      <c r="K1" s="937"/>
      <c r="L1" s="937"/>
      <c r="M1" s="93"/>
      <c r="N1" s="93"/>
      <c r="O1" s="93"/>
      <c r="P1" s="93"/>
      <c r="Q1" s="93"/>
    </row>
    <row r="2" spans="1:17" ht="55.5" customHeight="1">
      <c r="A2" s="929" t="s">
        <v>343</v>
      </c>
      <c r="B2" s="930" t="s">
        <v>106</v>
      </c>
      <c r="C2" s="932" t="s">
        <v>345</v>
      </c>
      <c r="D2" s="870" t="s">
        <v>346</v>
      </c>
      <c r="E2" s="868" t="s">
        <v>347</v>
      </c>
      <c r="F2" s="938" t="s">
        <v>348</v>
      </c>
      <c r="G2" s="939" t="s">
        <v>497</v>
      </c>
      <c r="H2" s="941" t="s">
        <v>498</v>
      </c>
      <c r="I2" s="942" t="s">
        <v>351</v>
      </c>
      <c r="J2" s="943" t="s">
        <v>352</v>
      </c>
      <c r="K2" s="882" t="s">
        <v>353</v>
      </c>
      <c r="L2" s="944" t="s">
        <v>354</v>
      </c>
      <c r="M2" s="933" t="s">
        <v>499</v>
      </c>
      <c r="N2" s="934" t="s">
        <v>500</v>
      </c>
      <c r="O2" s="934"/>
      <c r="P2" s="113" t="s">
        <v>501</v>
      </c>
      <c r="Q2" s="310" t="s">
        <v>502</v>
      </c>
    </row>
    <row r="3" spans="1:17" ht="26.25" customHeight="1">
      <c r="A3" s="929"/>
      <c r="B3" s="931"/>
      <c r="C3" s="932"/>
      <c r="D3" s="870"/>
      <c r="E3" s="868"/>
      <c r="F3" s="938"/>
      <c r="G3" s="940"/>
      <c r="H3" s="863"/>
      <c r="I3" s="942"/>
      <c r="J3" s="943"/>
      <c r="K3" s="882"/>
      <c r="L3" s="944"/>
      <c r="M3" s="933"/>
      <c r="N3" s="114" t="s">
        <v>503</v>
      </c>
      <c r="O3" s="112" t="s">
        <v>504</v>
      </c>
      <c r="P3" s="115" t="s">
        <v>505</v>
      </c>
      <c r="Q3" s="311" t="s">
        <v>506</v>
      </c>
    </row>
    <row r="4" spans="1:17" ht="26.25">
      <c r="A4" s="44" t="s">
        <v>112</v>
      </c>
      <c r="B4" s="462">
        <f>'Resumo Proposta'!E6</f>
        <v>0.02</v>
      </c>
      <c r="C4" s="116">
        <v>995</v>
      </c>
      <c r="D4" s="116">
        <v>155</v>
      </c>
      <c r="E4" s="116">
        <v>5</v>
      </c>
      <c r="F4" s="116">
        <v>32</v>
      </c>
      <c r="G4" s="116">
        <v>27</v>
      </c>
      <c r="H4" s="116">
        <v>1817</v>
      </c>
      <c r="I4" s="116">
        <v>692</v>
      </c>
      <c r="J4" s="116">
        <v>82</v>
      </c>
      <c r="K4" s="116">
        <v>172</v>
      </c>
      <c r="L4" s="117">
        <v>254</v>
      </c>
      <c r="M4" s="118">
        <f t="shared" ref="M4:M20" si="0">C4/$C$22+D4/$D$22+E4/$E$22+F4/$F$22+G4/$G$22+H4/$H$22+I4/$I$22+K4/$K$22*16*1/188.76+L4/$L$22*16*1/188.76</f>
        <v>1.493651857589513</v>
      </c>
      <c r="N4" s="119">
        <v>1</v>
      </c>
      <c r="O4" s="120">
        <v>1</v>
      </c>
      <c r="P4" s="121">
        <v>3</v>
      </c>
      <c r="Q4" s="312">
        <v>10</v>
      </c>
    </row>
    <row r="5" spans="1:17">
      <c r="A5" s="45" t="s">
        <v>114</v>
      </c>
      <c r="B5" s="463">
        <f>'Resumo Proposta'!E7</f>
        <v>0.02</v>
      </c>
      <c r="C5" s="116">
        <v>577</v>
      </c>
      <c r="D5" s="116">
        <v>577</v>
      </c>
      <c r="E5" s="116">
        <v>542</v>
      </c>
      <c r="F5" s="116">
        <v>80</v>
      </c>
      <c r="G5" s="116">
        <v>14</v>
      </c>
      <c r="H5" s="116"/>
      <c r="I5" s="116"/>
      <c r="J5" s="116">
        <v>204</v>
      </c>
      <c r="K5" s="116">
        <v>291</v>
      </c>
      <c r="L5" s="117">
        <v>495</v>
      </c>
      <c r="M5" s="118">
        <f t="shared" si="0"/>
        <v>1.7937131051652582</v>
      </c>
      <c r="N5" s="122"/>
      <c r="O5" s="123">
        <v>2</v>
      </c>
      <c r="P5" s="124">
        <v>3</v>
      </c>
      <c r="Q5" s="313"/>
    </row>
    <row r="6" spans="1:17">
      <c r="A6" s="45" t="s">
        <v>116</v>
      </c>
      <c r="B6" s="463">
        <f>'Resumo Proposta'!E8</f>
        <v>0.03</v>
      </c>
      <c r="C6" s="116">
        <v>617</v>
      </c>
      <c r="D6" s="116">
        <v>79</v>
      </c>
      <c r="E6" s="116">
        <v>629</v>
      </c>
      <c r="F6" s="116">
        <v>62</v>
      </c>
      <c r="G6" s="116">
        <v>46</v>
      </c>
      <c r="H6" s="116">
        <v>490</v>
      </c>
      <c r="I6" s="116">
        <v>225</v>
      </c>
      <c r="J6" s="116">
        <v>156</v>
      </c>
      <c r="K6" s="116">
        <v>248</v>
      </c>
      <c r="L6" s="117">
        <v>404</v>
      </c>
      <c r="M6" s="118">
        <f t="shared" si="0"/>
        <v>1.6079421135660366</v>
      </c>
      <c r="N6" s="125">
        <v>1</v>
      </c>
      <c r="O6" s="123">
        <v>1</v>
      </c>
      <c r="P6" s="124">
        <v>3</v>
      </c>
      <c r="Q6" s="314"/>
    </row>
    <row r="7" spans="1:17">
      <c r="A7" s="45" t="s">
        <v>118</v>
      </c>
      <c r="B7" s="463">
        <f>'Resumo Proposta'!E9</f>
        <v>0.03</v>
      </c>
      <c r="C7" s="116">
        <v>403</v>
      </c>
      <c r="D7" s="116">
        <v>42</v>
      </c>
      <c r="E7" s="116">
        <v>675</v>
      </c>
      <c r="F7" s="116">
        <v>69</v>
      </c>
      <c r="G7" s="116">
        <v>61</v>
      </c>
      <c r="H7" s="116">
        <v>39</v>
      </c>
      <c r="I7" s="116">
        <v>138</v>
      </c>
      <c r="J7" s="116">
        <v>153</v>
      </c>
      <c r="K7" s="116">
        <v>50</v>
      </c>
      <c r="L7" s="117">
        <v>103</v>
      </c>
      <c r="M7" s="118">
        <f t="shared" si="0"/>
        <v>1.2904530238094354</v>
      </c>
      <c r="N7" s="122"/>
      <c r="O7" s="123">
        <v>1</v>
      </c>
      <c r="P7" s="124">
        <v>3</v>
      </c>
      <c r="Q7" s="314"/>
    </row>
    <row r="8" spans="1:17">
      <c r="A8" s="45" t="s">
        <v>120</v>
      </c>
      <c r="B8" s="463">
        <f>'Resumo Proposta'!E10</f>
        <v>0.02</v>
      </c>
      <c r="C8" s="116">
        <v>694</v>
      </c>
      <c r="D8" s="116">
        <v>817</v>
      </c>
      <c r="E8" s="116">
        <v>1420</v>
      </c>
      <c r="F8" s="116">
        <v>76</v>
      </c>
      <c r="G8" s="116">
        <v>50</v>
      </c>
      <c r="H8" s="116">
        <v>110</v>
      </c>
      <c r="I8" s="116">
        <v>96</v>
      </c>
      <c r="J8" s="116">
        <v>102</v>
      </c>
      <c r="K8" s="116">
        <v>546</v>
      </c>
      <c r="L8" s="117">
        <v>648</v>
      </c>
      <c r="M8" s="118">
        <f t="shared" si="0"/>
        <v>2.8218738562164396</v>
      </c>
      <c r="N8" s="125">
        <v>1</v>
      </c>
      <c r="O8" s="123">
        <v>2</v>
      </c>
      <c r="P8" s="124">
        <v>3</v>
      </c>
      <c r="Q8" s="314"/>
    </row>
    <row r="9" spans="1:17">
      <c r="A9" s="128" t="s">
        <v>122</v>
      </c>
      <c r="B9" s="464">
        <f>'Resumo Proposta'!E11</f>
        <v>0.03</v>
      </c>
      <c r="C9" s="129">
        <v>658</v>
      </c>
      <c r="D9" s="129">
        <v>93</v>
      </c>
      <c r="E9" s="129"/>
      <c r="F9" s="129">
        <v>83</v>
      </c>
      <c r="G9" s="129">
        <v>63</v>
      </c>
      <c r="H9" s="129">
        <v>126</v>
      </c>
      <c r="I9" s="129"/>
      <c r="J9" s="129">
        <v>136</v>
      </c>
      <c r="K9" s="129">
        <v>10</v>
      </c>
      <c r="L9" s="130">
        <v>146</v>
      </c>
      <c r="M9" s="118">
        <f t="shared" si="0"/>
        <v>1.1136688492581319</v>
      </c>
      <c r="N9" s="122"/>
      <c r="O9" s="123">
        <v>1</v>
      </c>
      <c r="P9" s="124">
        <v>3</v>
      </c>
      <c r="Q9" s="314"/>
    </row>
    <row r="10" spans="1:17">
      <c r="A10" s="467" t="s">
        <v>124</v>
      </c>
      <c r="B10" s="465">
        <f>'Resumo Proposta'!E12</f>
        <v>0.03</v>
      </c>
      <c r="C10" s="468">
        <v>313</v>
      </c>
      <c r="D10" s="461">
        <v>21</v>
      </c>
      <c r="E10" s="461"/>
      <c r="F10" s="461">
        <v>25</v>
      </c>
      <c r="G10" s="461">
        <v>36</v>
      </c>
      <c r="H10" s="461">
        <v>127</v>
      </c>
      <c r="I10" s="461">
        <v>74</v>
      </c>
      <c r="J10" s="461" t="s">
        <v>507</v>
      </c>
      <c r="K10" s="461">
        <v>236</v>
      </c>
      <c r="L10" s="461">
        <v>236</v>
      </c>
      <c r="M10" s="118">
        <f t="shared" si="0"/>
        <v>0.5697221308038054</v>
      </c>
      <c r="N10" s="125">
        <v>1</v>
      </c>
      <c r="O10" s="126"/>
      <c r="P10" s="124">
        <v>3</v>
      </c>
      <c r="Q10" s="314"/>
    </row>
    <row r="11" spans="1:17">
      <c r="A11" s="45" t="s">
        <v>126</v>
      </c>
      <c r="B11" s="463">
        <f>'Resumo Proposta'!E13</f>
        <v>0.03</v>
      </c>
      <c r="C11" s="116">
        <v>506</v>
      </c>
      <c r="D11" s="116">
        <v>76</v>
      </c>
      <c r="E11" s="116"/>
      <c r="F11" s="116">
        <v>41</v>
      </c>
      <c r="G11" s="116">
        <v>96</v>
      </c>
      <c r="H11" s="116">
        <v>132</v>
      </c>
      <c r="I11" s="116">
        <v>851</v>
      </c>
      <c r="J11" s="116" t="s">
        <v>507</v>
      </c>
      <c r="K11" s="116">
        <v>269</v>
      </c>
      <c r="L11" s="117">
        <v>269</v>
      </c>
      <c r="M11" s="118">
        <f t="shared" si="0"/>
        <v>0.98832758412241661</v>
      </c>
      <c r="N11" s="122"/>
      <c r="O11" s="123">
        <v>1</v>
      </c>
      <c r="P11" s="124">
        <v>3</v>
      </c>
      <c r="Q11" s="314"/>
    </row>
    <row r="12" spans="1:17">
      <c r="A12" s="45" t="s">
        <v>128</v>
      </c>
      <c r="B12" s="463">
        <f>'Resumo Proposta'!E14</f>
        <v>0.03</v>
      </c>
      <c r="C12" s="116">
        <v>707</v>
      </c>
      <c r="D12" s="116">
        <v>299</v>
      </c>
      <c r="E12" s="116">
        <v>800</v>
      </c>
      <c r="F12" s="116">
        <v>47</v>
      </c>
      <c r="G12" s="116"/>
      <c r="H12" s="116"/>
      <c r="I12" s="116">
        <v>71</v>
      </c>
      <c r="J12" s="116">
        <v>86</v>
      </c>
      <c r="K12" s="116">
        <v>85</v>
      </c>
      <c r="L12" s="117">
        <v>171</v>
      </c>
      <c r="M12" s="118">
        <f t="shared" si="0"/>
        <v>1.7720997070446831</v>
      </c>
      <c r="N12" s="122"/>
      <c r="O12" s="123">
        <v>2</v>
      </c>
      <c r="P12" s="124">
        <v>3</v>
      </c>
      <c r="Q12" s="314"/>
    </row>
    <row r="13" spans="1:17">
      <c r="A13" s="45" t="s">
        <v>130</v>
      </c>
      <c r="B13" s="463">
        <f>'Resumo Proposta'!E15</f>
        <v>0.05</v>
      </c>
      <c r="C13" s="116">
        <v>396</v>
      </c>
      <c r="D13" s="116">
        <v>74</v>
      </c>
      <c r="E13" s="116">
        <v>398</v>
      </c>
      <c r="F13" s="116">
        <v>51</v>
      </c>
      <c r="G13" s="116">
        <v>54</v>
      </c>
      <c r="H13" s="116">
        <v>263</v>
      </c>
      <c r="I13" s="116">
        <v>139</v>
      </c>
      <c r="J13" s="116" t="s">
        <v>507</v>
      </c>
      <c r="K13" s="116">
        <v>80</v>
      </c>
      <c r="L13" s="117">
        <v>80</v>
      </c>
      <c r="M13" s="118">
        <f t="shared" si="0"/>
        <v>1.0269182784413886</v>
      </c>
      <c r="N13" s="125">
        <v>1</v>
      </c>
      <c r="O13" s="126"/>
      <c r="P13" s="124">
        <v>3</v>
      </c>
      <c r="Q13" s="314"/>
    </row>
    <row r="14" spans="1:17">
      <c r="A14" s="45" t="s">
        <v>132</v>
      </c>
      <c r="B14" s="463">
        <f>'Resumo Proposta'!E16</f>
        <v>0.02</v>
      </c>
      <c r="C14" s="116">
        <v>399</v>
      </c>
      <c r="D14" s="116">
        <v>24</v>
      </c>
      <c r="E14" s="116"/>
      <c r="F14" s="116">
        <v>37</v>
      </c>
      <c r="G14" s="116">
        <v>36</v>
      </c>
      <c r="H14" s="116">
        <v>132</v>
      </c>
      <c r="I14" s="116">
        <v>446</v>
      </c>
      <c r="J14" s="116" t="s">
        <v>507</v>
      </c>
      <c r="K14" s="116">
        <v>178</v>
      </c>
      <c r="L14" s="117">
        <v>178</v>
      </c>
      <c r="M14" s="118">
        <f t="shared" si="0"/>
        <v>0.72228577850644837</v>
      </c>
      <c r="N14" s="125">
        <v>1</v>
      </c>
      <c r="O14" s="126"/>
      <c r="P14" s="127">
        <v>3</v>
      </c>
      <c r="Q14" s="315"/>
    </row>
    <row r="15" spans="1:17">
      <c r="A15" s="45" t="s">
        <v>134</v>
      </c>
      <c r="B15" s="463">
        <f>'Resumo Proposta'!E17</f>
        <v>0.03</v>
      </c>
      <c r="C15" s="116">
        <v>375</v>
      </c>
      <c r="D15" s="116">
        <v>42</v>
      </c>
      <c r="E15" s="116">
        <v>288</v>
      </c>
      <c r="F15" s="116">
        <v>81</v>
      </c>
      <c r="G15" s="116">
        <v>96</v>
      </c>
      <c r="H15" s="116">
        <v>1275</v>
      </c>
      <c r="I15" s="116">
        <v>526</v>
      </c>
      <c r="J15" s="116">
        <v>148</v>
      </c>
      <c r="K15" s="116">
        <v>36</v>
      </c>
      <c r="L15" s="117">
        <v>112</v>
      </c>
      <c r="M15" s="118">
        <f t="shared" si="0"/>
        <v>1.0689683669599936</v>
      </c>
      <c r="N15" s="122"/>
      <c r="O15" s="123">
        <v>1</v>
      </c>
      <c r="P15" s="124">
        <v>3</v>
      </c>
      <c r="Q15" s="314"/>
    </row>
    <row r="16" spans="1:17">
      <c r="A16" s="45" t="s">
        <v>136</v>
      </c>
      <c r="B16" s="463">
        <f>'Resumo Proposta'!E18</f>
        <v>0.03</v>
      </c>
      <c r="C16" s="116">
        <v>524</v>
      </c>
      <c r="D16" s="116">
        <v>97</v>
      </c>
      <c r="E16" s="116">
        <v>288</v>
      </c>
      <c r="F16" s="116">
        <v>54</v>
      </c>
      <c r="G16" s="116">
        <v>167</v>
      </c>
      <c r="H16" s="116">
        <v>244</v>
      </c>
      <c r="I16" s="116">
        <v>344</v>
      </c>
      <c r="J16" s="116" t="s">
        <v>507</v>
      </c>
      <c r="K16" s="116">
        <v>182</v>
      </c>
      <c r="L16" s="117">
        <v>182</v>
      </c>
      <c r="M16" s="118">
        <f t="shared" si="0"/>
        <v>1.2159694801778054</v>
      </c>
      <c r="N16" s="122"/>
      <c r="O16" s="123">
        <v>1</v>
      </c>
      <c r="P16" s="124">
        <v>3</v>
      </c>
      <c r="Q16" s="314"/>
    </row>
    <row r="17" spans="1:17">
      <c r="A17" s="45" t="s">
        <v>138</v>
      </c>
      <c r="B17" s="463">
        <f>'Resumo Proposta'!E19</f>
        <v>0.04</v>
      </c>
      <c r="C17" s="116">
        <v>661</v>
      </c>
      <c r="D17" s="116">
        <v>290</v>
      </c>
      <c r="E17" s="116">
        <v>1237</v>
      </c>
      <c r="F17" s="116">
        <v>65</v>
      </c>
      <c r="G17" s="116">
        <v>196</v>
      </c>
      <c r="H17" s="116">
        <v>93</v>
      </c>
      <c r="I17" s="116">
        <v>824</v>
      </c>
      <c r="J17" s="116">
        <v>129</v>
      </c>
      <c r="K17" s="116">
        <v>5</v>
      </c>
      <c r="L17" s="117">
        <v>134</v>
      </c>
      <c r="M17" s="118">
        <f t="shared" si="0"/>
        <v>2.243733397736412</v>
      </c>
      <c r="N17" s="122"/>
      <c r="O17" s="123">
        <v>1</v>
      </c>
      <c r="P17" s="124">
        <v>3</v>
      </c>
      <c r="Q17" s="314"/>
    </row>
    <row r="18" spans="1:17">
      <c r="A18" s="45" t="s">
        <v>140</v>
      </c>
      <c r="B18" s="463">
        <f>'Resumo Proposta'!E20</f>
        <v>0.02</v>
      </c>
      <c r="C18" s="116">
        <v>498</v>
      </c>
      <c r="D18" s="116">
        <v>687</v>
      </c>
      <c r="E18" s="116">
        <v>536</v>
      </c>
      <c r="F18" s="116">
        <v>97</v>
      </c>
      <c r="G18" s="116">
        <v>71</v>
      </c>
      <c r="H18" s="116"/>
      <c r="I18" s="116">
        <v>323</v>
      </c>
      <c r="J18" s="116">
        <v>23</v>
      </c>
      <c r="K18" s="116">
        <v>223</v>
      </c>
      <c r="L18" s="117">
        <v>246</v>
      </c>
      <c r="M18" s="118">
        <f t="shared" si="0"/>
        <v>1.7992758210246249</v>
      </c>
      <c r="N18" s="122"/>
      <c r="O18" s="123">
        <v>2</v>
      </c>
      <c r="P18" s="124">
        <v>3</v>
      </c>
      <c r="Q18" s="314"/>
    </row>
    <row r="19" spans="1:17">
      <c r="A19" s="45" t="s">
        <v>142</v>
      </c>
      <c r="B19" s="463">
        <f>'Resumo Proposta'!E21</f>
        <v>0.03</v>
      </c>
      <c r="C19" s="116">
        <v>629</v>
      </c>
      <c r="D19" s="116">
        <v>65</v>
      </c>
      <c r="E19" s="116">
        <v>697</v>
      </c>
      <c r="F19" s="116">
        <v>85</v>
      </c>
      <c r="G19" s="116">
        <v>76</v>
      </c>
      <c r="H19" s="116">
        <v>627</v>
      </c>
      <c r="I19" s="116">
        <v>53</v>
      </c>
      <c r="J19" s="116">
        <v>143</v>
      </c>
      <c r="K19" s="116">
        <v>46</v>
      </c>
      <c r="L19" s="117">
        <v>97</v>
      </c>
      <c r="M19" s="118">
        <f t="shared" si="0"/>
        <v>1.6230810320478744</v>
      </c>
      <c r="N19" s="125">
        <v>1</v>
      </c>
      <c r="O19" s="123">
        <v>1</v>
      </c>
      <c r="P19" s="124">
        <v>3</v>
      </c>
      <c r="Q19" s="314"/>
    </row>
    <row r="20" spans="1:17">
      <c r="A20" s="45" t="s">
        <v>144</v>
      </c>
      <c r="B20" s="466">
        <f>'Resumo Proposta'!E22</f>
        <v>0.03</v>
      </c>
      <c r="C20" s="116">
        <v>294</v>
      </c>
      <c r="D20" s="116">
        <v>40</v>
      </c>
      <c r="E20" s="116"/>
      <c r="F20" s="116">
        <v>25</v>
      </c>
      <c r="G20" s="116">
        <v>40</v>
      </c>
      <c r="H20" s="116">
        <v>384</v>
      </c>
      <c r="I20" s="116">
        <v>350</v>
      </c>
      <c r="J20" s="116"/>
      <c r="K20" s="116">
        <v>236</v>
      </c>
      <c r="L20" s="117">
        <v>236</v>
      </c>
      <c r="M20" s="118">
        <f t="shared" si="0"/>
        <v>0.5928291678408425</v>
      </c>
      <c r="N20" s="125">
        <v>1</v>
      </c>
      <c r="O20" s="126"/>
      <c r="P20" s="124">
        <v>3</v>
      </c>
      <c r="Q20" s="315"/>
    </row>
    <row r="21" spans="1:17">
      <c r="A21" s="131" t="s">
        <v>508</v>
      </c>
      <c r="B21" s="277"/>
      <c r="C21" s="132">
        <f t="shared" ref="C21:Q21" si="1">SUM(C4:C20)</f>
        <v>9246</v>
      </c>
      <c r="D21" s="133">
        <f t="shared" si="1"/>
        <v>3478</v>
      </c>
      <c r="E21" s="133">
        <f t="shared" si="1"/>
        <v>7515</v>
      </c>
      <c r="F21" s="133">
        <f t="shared" si="1"/>
        <v>1010</v>
      </c>
      <c r="G21" s="133">
        <f t="shared" si="1"/>
        <v>1129</v>
      </c>
      <c r="H21" s="133">
        <f t="shared" si="1"/>
        <v>5859</v>
      </c>
      <c r="I21" s="133">
        <f t="shared" si="1"/>
        <v>5152</v>
      </c>
      <c r="J21" s="133">
        <f t="shared" si="1"/>
        <v>1362</v>
      </c>
      <c r="K21" s="133">
        <f t="shared" si="1"/>
        <v>2893</v>
      </c>
      <c r="L21" s="134">
        <f t="shared" si="1"/>
        <v>3991</v>
      </c>
      <c r="M21" s="135">
        <f t="shared" si="1"/>
        <v>23.744513550311115</v>
      </c>
      <c r="N21" s="136">
        <f t="shared" si="1"/>
        <v>8</v>
      </c>
      <c r="O21" s="137">
        <f t="shared" si="1"/>
        <v>17</v>
      </c>
      <c r="P21" s="138">
        <f t="shared" si="1"/>
        <v>51</v>
      </c>
      <c r="Q21" s="573">
        <f t="shared" si="1"/>
        <v>10</v>
      </c>
    </row>
    <row r="22" spans="1:17">
      <c r="A22" s="139" t="s">
        <v>509</v>
      </c>
      <c r="B22" s="147"/>
      <c r="C22" s="140">
        <v>900</v>
      </c>
      <c r="D22" s="141">
        <v>2000</v>
      </c>
      <c r="E22" s="141">
        <v>1300</v>
      </c>
      <c r="F22" s="141">
        <v>300</v>
      </c>
      <c r="G22" s="141">
        <v>2700</v>
      </c>
      <c r="H22" s="141">
        <v>100000</v>
      </c>
      <c r="I22" s="141">
        <v>9000</v>
      </c>
      <c r="J22" s="141">
        <v>160</v>
      </c>
      <c r="K22" s="141">
        <v>380</v>
      </c>
      <c r="L22" s="142">
        <v>380</v>
      </c>
      <c r="M22" s="143"/>
      <c r="N22" s="144" t="s">
        <v>510</v>
      </c>
      <c r="O22" s="145">
        <f>N21+O21</f>
        <v>25</v>
      </c>
      <c r="P22" s="146"/>
      <c r="Q22" s="146"/>
    </row>
    <row r="23" spans="1:17">
      <c r="A23" s="147" t="s">
        <v>511</v>
      </c>
      <c r="B23" s="147"/>
      <c r="C23" s="148">
        <f t="shared" ref="C23:I23" si="2">C21/C22</f>
        <v>10.273333333333333</v>
      </c>
      <c r="D23" s="149">
        <f t="shared" si="2"/>
        <v>1.7390000000000001</v>
      </c>
      <c r="E23" s="149">
        <f t="shared" si="2"/>
        <v>5.7807692307692307</v>
      </c>
      <c r="F23" s="149">
        <f t="shared" si="2"/>
        <v>3.3666666666666667</v>
      </c>
      <c r="G23" s="149">
        <f t="shared" si="2"/>
        <v>0.41814814814814816</v>
      </c>
      <c r="H23" s="149">
        <f t="shared" si="2"/>
        <v>5.8590000000000003E-2</v>
      </c>
      <c r="I23" s="149">
        <f t="shared" si="2"/>
        <v>0.57244444444444442</v>
      </c>
      <c r="J23" s="149">
        <f>1/J22*8*1/1132.6*J21</f>
        <v>6.0127141091294377E-2</v>
      </c>
      <c r="K23" s="149">
        <f>1/K22*16*1/188.76*K21</f>
        <v>0.64531959268801375</v>
      </c>
      <c r="L23" s="150">
        <f>1/L22*16*1/188.76*L21</f>
        <v>0.89024213426127308</v>
      </c>
      <c r="M23" s="151">
        <f>SUM(C23:L23)-J23</f>
        <v>23.744513550311112</v>
      </c>
      <c r="N23" s="152" t="s">
        <v>512</v>
      </c>
      <c r="O23" s="153">
        <f>O21+(N21*0.85)</f>
        <v>23.8</v>
      </c>
      <c r="P23" s="100"/>
      <c r="Q23" s="100"/>
    </row>
    <row r="24" spans="1:17" ht="13.9" hidden="1" customHeight="1">
      <c r="A24" s="154" t="s">
        <v>513</v>
      </c>
      <c r="B24" s="154"/>
      <c r="C24" s="155">
        <f t="shared" ref="C24:I24" si="3">ROUND(1/C22,9)</f>
        <v>1.1111109999999999E-3</v>
      </c>
      <c r="D24" s="156">
        <f t="shared" si="3"/>
        <v>5.0000000000000001E-4</v>
      </c>
      <c r="E24" s="156">
        <f t="shared" si="3"/>
        <v>7.6923099999999999E-4</v>
      </c>
      <c r="F24" s="156">
        <f t="shared" si="3"/>
        <v>3.333333E-3</v>
      </c>
      <c r="G24" s="156">
        <f t="shared" si="3"/>
        <v>3.7037000000000002E-4</v>
      </c>
      <c r="H24" s="156">
        <f t="shared" si="3"/>
        <v>1.0000000000000001E-5</v>
      </c>
      <c r="I24" s="156">
        <f t="shared" si="3"/>
        <v>1.11111E-4</v>
      </c>
      <c r="J24" s="157">
        <f>(1/J22)*(1/L32)*8</f>
        <v>4.8611111111111115E-5</v>
      </c>
      <c r="K24" s="157">
        <f>(1/K22)*(1/L31)*16</f>
        <v>2.4561403508771931E-4</v>
      </c>
      <c r="L24" s="158">
        <f>(1/L22)*(1/L31)*16</f>
        <v>2.4561403508771931E-4</v>
      </c>
    </row>
    <row r="25" spans="1:17" ht="13.9" hidden="1" customHeight="1">
      <c r="A25" s="159" t="s">
        <v>514</v>
      </c>
      <c r="B25" s="159"/>
      <c r="C25" s="160" t="e">
        <f>C24/#REF!</f>
        <v>#REF!</v>
      </c>
      <c r="D25" s="161" t="e">
        <f>D24/#REF!</f>
        <v>#REF!</v>
      </c>
      <c r="E25" s="161" t="e">
        <f>E24/#REF!</f>
        <v>#REF!</v>
      </c>
      <c r="F25" s="161" t="e">
        <f>F24/#REF!</f>
        <v>#REF!</v>
      </c>
      <c r="G25" s="161" t="e">
        <f>G24/#REF!</f>
        <v>#REF!</v>
      </c>
      <c r="H25" s="161" t="e">
        <f>H24/#REF!</f>
        <v>#REF!</v>
      </c>
      <c r="I25" s="161" t="e">
        <f>I24/#REF!</f>
        <v>#REF!</v>
      </c>
      <c r="J25" s="162" t="e">
        <f>J24/#REF!</f>
        <v>#REF!</v>
      </c>
      <c r="K25" s="162" t="e">
        <f>K24/#REF!</f>
        <v>#REF!</v>
      </c>
      <c r="L25" s="163" t="e">
        <f>L24/#REF!</f>
        <v>#REF!</v>
      </c>
    </row>
    <row r="26" spans="1:17" ht="13.9" hidden="1" customHeight="1">
      <c r="A26" s="164" t="s">
        <v>515</v>
      </c>
      <c r="B26" s="164"/>
      <c r="C26" s="165" t="s">
        <v>516</v>
      </c>
      <c r="D26" s="166" t="s">
        <v>517</v>
      </c>
      <c r="E26" s="166" t="s">
        <v>518</v>
      </c>
      <c r="F26" s="166" t="s">
        <v>519</v>
      </c>
      <c r="G26" s="167" t="s">
        <v>520</v>
      </c>
      <c r="H26" s="168">
        <v>100000</v>
      </c>
      <c r="I26" s="167" t="s">
        <v>521</v>
      </c>
      <c r="J26" s="169" t="s">
        <v>522</v>
      </c>
      <c r="K26" s="169" t="s">
        <v>523</v>
      </c>
      <c r="L26" s="170" t="s">
        <v>523</v>
      </c>
    </row>
    <row r="27" spans="1:17" ht="13.9" hidden="1" customHeight="1"/>
    <row r="28" spans="1:17" ht="13.9" hidden="1" customHeight="1"/>
    <row r="29" spans="1:17" ht="13.9" hidden="1" customHeight="1"/>
    <row r="30" spans="1:17" ht="13.9" hidden="1" customHeight="1"/>
    <row r="31" spans="1:17" ht="13.9" hidden="1" customHeight="1">
      <c r="J31" s="171">
        <f>30/7</f>
        <v>4.2857142857142856</v>
      </c>
      <c r="K31" s="171">
        <v>40</v>
      </c>
      <c r="L31" s="171">
        <f>J31*K31</f>
        <v>171.42857142857142</v>
      </c>
      <c r="M31" s="171"/>
      <c r="N31" s="171"/>
      <c r="O31" s="171"/>
      <c r="P31" s="171"/>
      <c r="Q31" s="171"/>
    </row>
    <row r="32" spans="1:17" ht="13.9" hidden="1" customHeight="1">
      <c r="J32" s="171"/>
      <c r="K32" s="171"/>
      <c r="L32" s="171">
        <f>L31*6</f>
        <v>1028.5714285714284</v>
      </c>
      <c r="M32" s="171" t="s">
        <v>524</v>
      </c>
      <c r="N32" s="171"/>
      <c r="O32" s="171"/>
      <c r="P32" s="171"/>
      <c r="Q32" s="171"/>
    </row>
    <row r="33" spans="1:15" ht="13.9" customHeight="1">
      <c r="A33" s="396" t="s">
        <v>525</v>
      </c>
      <c r="B33" s="396" t="s">
        <v>26</v>
      </c>
      <c r="C33" s="403">
        <f>C21/($M$21*C22)</f>
        <v>0.43266135191886151</v>
      </c>
      <c r="D33" s="403">
        <f t="shared" ref="D33:I33" si="4">D21/($M$21*D22)</f>
        <v>7.3237971218711895E-2</v>
      </c>
      <c r="E33" s="403">
        <f t="shared" si="4"/>
        <v>0.24345705034220366</v>
      </c>
      <c r="F33" s="403">
        <f t="shared" si="4"/>
        <v>0.14178713998638875</v>
      </c>
      <c r="G33" s="403">
        <f t="shared" si="4"/>
        <v>1.7610305945504168E-2</v>
      </c>
      <c r="H33" s="403">
        <f t="shared" si="4"/>
        <v>2.4675173856839156E-3</v>
      </c>
      <c r="I33" s="403">
        <f t="shared" si="4"/>
        <v>2.4108493241249994E-2</v>
      </c>
      <c r="J33" s="403">
        <f>1/4*1/J22*8*1/1132.6*J21</f>
        <v>1.5031785272823594E-2</v>
      </c>
      <c r="K33" s="403">
        <f>1/M21*1/K22*16*1/188.76*K21</f>
        <v>2.7177629532004387E-2</v>
      </c>
      <c r="L33" s="403">
        <f>1/M21*1/L22*16*1/188.76*L21</f>
        <v>3.7492540429391465E-2</v>
      </c>
      <c r="M33" s="151">
        <f>SUM(C33:L33)-J33</f>
        <v>0.99999999999999989</v>
      </c>
    </row>
    <row r="34" spans="1:15">
      <c r="C34" s="397" t="s">
        <v>516</v>
      </c>
      <c r="D34" s="398" t="s">
        <v>517</v>
      </c>
      <c r="E34" s="398" t="s">
        <v>518</v>
      </c>
      <c r="F34" s="398" t="s">
        <v>519</v>
      </c>
      <c r="G34" s="399" t="s">
        <v>520</v>
      </c>
      <c r="H34" s="400">
        <v>100000</v>
      </c>
      <c r="I34" s="399" t="s">
        <v>521</v>
      </c>
      <c r="J34" s="399" t="s">
        <v>522</v>
      </c>
      <c r="K34" s="401" t="s">
        <v>523</v>
      </c>
      <c r="L34" s="402" t="s">
        <v>523</v>
      </c>
    </row>
    <row r="35" spans="1:15">
      <c r="O35" s="694"/>
    </row>
    <row r="68" spans="7:7">
      <c r="G68" s="101" t="s">
        <v>526</v>
      </c>
    </row>
  </sheetData>
  <mergeCells count="17">
    <mergeCell ref="M2:M3"/>
    <mergeCell ref="N2:O2"/>
    <mergeCell ref="C1:F1"/>
    <mergeCell ref="G1:I1"/>
    <mergeCell ref="J1:L1"/>
    <mergeCell ref="F2:F3"/>
    <mergeCell ref="G2:G3"/>
    <mergeCell ref="H2:H3"/>
    <mergeCell ref="I2:I3"/>
    <mergeCell ref="J2:J3"/>
    <mergeCell ref="K2:K3"/>
    <mergeCell ref="L2:L3"/>
    <mergeCell ref="A2:A3"/>
    <mergeCell ref="B2:B3"/>
    <mergeCell ref="C2:C3"/>
    <mergeCell ref="D2:D3"/>
    <mergeCell ref="E2:E3"/>
  </mergeCells>
  <pageMargins left="0" right="0" top="0.39374999999999999" bottom="0.39374999999999999" header="0" footer="0"/>
  <pageSetup paperSize="9" firstPageNumber="0" orientation="portrait" horizontalDpi="300" verticalDpi="30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6E0B4"/>
  </sheetPr>
  <dimension ref="A1:AMG185"/>
  <sheetViews>
    <sheetView zoomScale="80" zoomScaleNormal="80" workbookViewId="0">
      <pane ySplit="10" topLeftCell="A184" activePane="bottomLeft" state="frozen"/>
      <selection pane="bottomLeft" activeCell="F90" sqref="F90"/>
    </sheetView>
  </sheetViews>
  <sheetFormatPr defaultRowHeight="14.25"/>
  <cols>
    <col min="1" max="1" width="53.75" style="171" customWidth="1"/>
    <col min="2" max="2" width="10" style="171" customWidth="1"/>
    <col min="3" max="3" width="14.875" style="171" customWidth="1"/>
    <col min="4" max="5" width="15.75" style="171" customWidth="1"/>
    <col min="6" max="6" width="14.875" style="171" customWidth="1"/>
    <col min="7" max="10" width="9" style="171" customWidth="1"/>
    <col min="11" max="11" width="15" style="171" customWidth="1"/>
    <col min="12" max="1021" width="9" style="171" customWidth="1"/>
    <col min="1022" max="1025" width="8.375" customWidth="1"/>
  </cols>
  <sheetData>
    <row r="1" spans="1:6" ht="15.75">
      <c r="A1" s="918" t="s">
        <v>406</v>
      </c>
      <c r="B1" s="919"/>
      <c r="C1" s="919"/>
      <c r="D1" s="919"/>
      <c r="E1" s="919"/>
      <c r="F1" s="920"/>
    </row>
    <row r="2" spans="1:6" ht="15.75">
      <c r="A2" s="921" t="s">
        <v>407</v>
      </c>
      <c r="B2" s="922"/>
      <c r="C2" s="922"/>
      <c r="D2" s="922"/>
      <c r="E2" s="922"/>
      <c r="F2" s="923"/>
    </row>
    <row r="3" spans="1:6" ht="15.75" customHeight="1">
      <c r="A3" s="921" t="s">
        <v>408</v>
      </c>
      <c r="B3" s="922"/>
      <c r="C3" s="922"/>
      <c r="D3" s="922"/>
      <c r="E3" s="922"/>
      <c r="F3" s="923"/>
    </row>
    <row r="4" spans="1:6" ht="36">
      <c r="A4" s="319"/>
      <c r="B4" s="172"/>
      <c r="C4" s="173" t="s">
        <v>527</v>
      </c>
      <c r="D4" s="174" t="s">
        <v>528</v>
      </c>
      <c r="E4" s="340" t="s">
        <v>529</v>
      </c>
      <c r="F4" s="340" t="s">
        <v>530</v>
      </c>
    </row>
    <row r="5" spans="1:6">
      <c r="A5" s="320"/>
      <c r="B5" s="175" t="s">
        <v>410</v>
      </c>
      <c r="C5" s="176">
        <f>MC!C12</f>
        <v>0</v>
      </c>
      <c r="D5" s="177">
        <f>MC!E12</f>
        <v>0</v>
      </c>
      <c r="E5" s="321">
        <f>MC!C12</f>
        <v>0</v>
      </c>
      <c r="F5" s="321">
        <f>MC!C13</f>
        <v>0</v>
      </c>
    </row>
    <row r="6" spans="1:6">
      <c r="A6" s="320"/>
      <c r="B6" s="175" t="s">
        <v>411</v>
      </c>
      <c r="C6" s="178">
        <f>MC!D8</f>
        <v>0</v>
      </c>
      <c r="D6" s="179">
        <f>C6</f>
        <v>0</v>
      </c>
      <c r="E6" s="322">
        <f>C6</f>
        <v>0</v>
      </c>
      <c r="F6" s="322">
        <f>D6</f>
        <v>0</v>
      </c>
    </row>
    <row r="7" spans="1:6">
      <c r="A7" s="320"/>
      <c r="B7" s="175" t="s">
        <v>412</v>
      </c>
      <c r="C7" s="180">
        <f>MC!C8</f>
        <v>0</v>
      </c>
      <c r="D7" s="181">
        <f>C7</f>
        <v>0</v>
      </c>
      <c r="E7" s="323">
        <f>C7</f>
        <v>0</v>
      </c>
      <c r="F7" s="323">
        <f>D7</f>
        <v>0</v>
      </c>
    </row>
    <row r="8" spans="1:6">
      <c r="A8" s="324"/>
      <c r="B8" s="325" t="s">
        <v>413</v>
      </c>
      <c r="C8" s="326" t="s">
        <v>37</v>
      </c>
      <c r="D8" s="327" t="s">
        <v>37</v>
      </c>
      <c r="E8" s="328" t="s">
        <v>37</v>
      </c>
      <c r="F8" s="328" t="s">
        <v>37</v>
      </c>
    </row>
    <row r="9" spans="1:6">
      <c r="A9" s="254"/>
      <c r="B9" s="254"/>
      <c r="C9" s="254"/>
      <c r="D9" s="254"/>
      <c r="E9" s="254"/>
      <c r="F9" s="254"/>
    </row>
    <row r="10" spans="1:6" ht="66.75" customHeight="1">
      <c r="A10" s="412" t="s">
        <v>415</v>
      </c>
      <c r="B10" s="413" t="s">
        <v>416</v>
      </c>
      <c r="C10" s="414" t="s">
        <v>531</v>
      </c>
      <c r="D10" s="414" t="s">
        <v>528</v>
      </c>
      <c r="E10" s="415" t="s">
        <v>529</v>
      </c>
      <c r="F10" s="415" t="s">
        <v>532</v>
      </c>
    </row>
    <row r="11" spans="1:6" ht="15.75" customHeight="1">
      <c r="A11" s="924" t="s">
        <v>418</v>
      </c>
      <c r="B11" s="925"/>
      <c r="C11" s="925"/>
      <c r="D11" s="925"/>
      <c r="E11" s="925"/>
      <c r="F11" s="926"/>
    </row>
    <row r="12" spans="1:6" ht="15.75" customHeight="1">
      <c r="A12" s="341" t="s">
        <v>419</v>
      </c>
      <c r="B12" s="305" t="s">
        <v>420</v>
      </c>
      <c r="C12" s="305" t="s">
        <v>421</v>
      </c>
      <c r="D12" s="305" t="s">
        <v>421</v>
      </c>
      <c r="E12" s="305" t="s">
        <v>421</v>
      </c>
      <c r="F12" s="305" t="s">
        <v>421</v>
      </c>
    </row>
    <row r="13" spans="1:6" ht="15.75" customHeight="1">
      <c r="A13" s="331" t="s">
        <v>422</v>
      </c>
      <c r="B13" s="183"/>
      <c r="C13" s="184">
        <f>C5</f>
        <v>0</v>
      </c>
      <c r="D13" s="185">
        <f>D5</f>
        <v>0</v>
      </c>
      <c r="E13" s="185">
        <f>E5</f>
        <v>0</v>
      </c>
      <c r="F13" s="332">
        <f>F5</f>
        <v>0</v>
      </c>
    </row>
    <row r="14" spans="1:6" ht="15.75" customHeight="1">
      <c r="A14" s="331" t="s">
        <v>423</v>
      </c>
      <c r="B14" s="186">
        <v>0.2</v>
      </c>
      <c r="C14" s="184">
        <f>$B$14*C13</f>
        <v>0</v>
      </c>
      <c r="D14" s="184">
        <f t="shared" ref="D14" si="0">$B$14*D13</f>
        <v>0</v>
      </c>
      <c r="E14" s="184"/>
      <c r="F14" s="332">
        <f>$B$14*F13</f>
        <v>0</v>
      </c>
    </row>
    <row r="15" spans="1:6" ht="15.75" customHeight="1">
      <c r="A15" s="331" t="s">
        <v>424</v>
      </c>
      <c r="B15" s="186"/>
      <c r="C15" s="184"/>
      <c r="D15" s="185"/>
      <c r="E15" s="185"/>
      <c r="F15" s="332"/>
    </row>
    <row r="16" spans="1:6" ht="15.75" customHeight="1">
      <c r="A16" s="331" t="s">
        <v>425</v>
      </c>
      <c r="B16" s="187"/>
      <c r="C16" s="184"/>
      <c r="D16" s="185"/>
      <c r="E16" s="185"/>
      <c r="F16" s="332"/>
    </row>
    <row r="17" spans="1:6" ht="15.75" customHeight="1">
      <c r="A17" s="331" t="s">
        <v>426</v>
      </c>
      <c r="B17" s="187"/>
      <c r="C17" s="184"/>
      <c r="D17" s="185"/>
      <c r="E17" s="185"/>
      <c r="F17" s="332"/>
    </row>
    <row r="18" spans="1:6" ht="15.75" customHeight="1">
      <c r="A18" s="331" t="s">
        <v>427</v>
      </c>
      <c r="B18" s="186">
        <v>0.3</v>
      </c>
      <c r="C18" s="184"/>
      <c r="D18" s="184"/>
      <c r="E18" s="184">
        <f>$B$18*E13</f>
        <v>0</v>
      </c>
      <c r="F18" s="332"/>
    </row>
    <row r="19" spans="1:6" ht="15.75" customHeight="1">
      <c r="A19" s="333" t="s">
        <v>428</v>
      </c>
      <c r="B19" s="334"/>
      <c r="C19" s="335">
        <f>SUM(C13:C18)</f>
        <v>0</v>
      </c>
      <c r="D19" s="336">
        <f>SUM(D13:D18)</f>
        <v>0</v>
      </c>
      <c r="E19" s="336">
        <f>SUM(E13:E18)</f>
        <v>0</v>
      </c>
      <c r="F19" s="337">
        <f>SUM(F13:F18)</f>
        <v>0</v>
      </c>
    </row>
    <row r="20" spans="1:6" ht="15.75" customHeight="1">
      <c r="A20" s="927"/>
      <c r="B20" s="928"/>
      <c r="C20" s="338"/>
      <c r="D20" s="339"/>
      <c r="E20" s="339"/>
      <c r="F20" s="342"/>
    </row>
    <row r="21" spans="1:6" ht="15.75" customHeight="1">
      <c r="A21" s="909" t="s">
        <v>429</v>
      </c>
      <c r="B21" s="910"/>
      <c r="C21" s="910"/>
      <c r="D21" s="910"/>
      <c r="E21" s="910"/>
      <c r="F21" s="911"/>
    </row>
    <row r="22" spans="1:6" ht="15.75" customHeight="1">
      <c r="A22" s="343" t="s">
        <v>430</v>
      </c>
      <c r="B22" s="191" t="s">
        <v>420</v>
      </c>
      <c r="C22" s="191" t="s">
        <v>421</v>
      </c>
      <c r="D22" s="191" t="s">
        <v>421</v>
      </c>
      <c r="E22" s="191" t="s">
        <v>421</v>
      </c>
      <c r="F22" s="344" t="s">
        <v>421</v>
      </c>
    </row>
    <row r="23" spans="1:6" ht="15.75" customHeight="1">
      <c r="A23" s="345" t="s">
        <v>431</v>
      </c>
      <c r="B23" s="186">
        <f>1/12</f>
        <v>8.3333333333333329E-2</v>
      </c>
      <c r="C23" s="184">
        <f>ROUND($B23*C$19,2)</f>
        <v>0</v>
      </c>
      <c r="D23" s="184">
        <f>ROUND($B23*D$19,2)</f>
        <v>0</v>
      </c>
      <c r="E23" s="184">
        <f>ROUND($B23*E$19,2)</f>
        <v>0</v>
      </c>
      <c r="F23" s="332">
        <f>ROUND($B23*F$19,2)</f>
        <v>0</v>
      </c>
    </row>
    <row r="24" spans="1:6" ht="15.75" customHeight="1">
      <c r="A24" s="345" t="s">
        <v>432</v>
      </c>
      <c r="B24" s="186">
        <f>1/3*1/12</f>
        <v>2.7777777777777776E-2</v>
      </c>
      <c r="C24" s="184">
        <f>C$19*$B$24</f>
        <v>0</v>
      </c>
      <c r="D24" s="184">
        <f>D$19*$B$24</f>
        <v>0</v>
      </c>
      <c r="E24" s="184">
        <f>E$19*$B$24</f>
        <v>0</v>
      </c>
      <c r="F24" s="332">
        <f>F$19*$B$24</f>
        <v>0</v>
      </c>
    </row>
    <row r="25" spans="1:6" ht="15.75" customHeight="1">
      <c r="A25" s="346" t="s">
        <v>428</v>
      </c>
      <c r="B25" s="192">
        <f>SUM(B23:B24)</f>
        <v>0.1111111111111111</v>
      </c>
      <c r="C25" s="189">
        <f>SUM(C23:C24)</f>
        <v>0</v>
      </c>
      <c r="D25" s="189">
        <f>SUM(D23:D24)</f>
        <v>0</v>
      </c>
      <c r="E25" s="189">
        <f>SUM(E23:E24)</f>
        <v>0</v>
      </c>
      <c r="F25" s="347">
        <f>SUM(F23:F24)</f>
        <v>0</v>
      </c>
    </row>
    <row r="26" spans="1:6" ht="15.75" customHeight="1">
      <c r="A26" s="343" t="s">
        <v>433</v>
      </c>
      <c r="B26" s="191" t="s">
        <v>420</v>
      </c>
      <c r="C26" s="191" t="s">
        <v>421</v>
      </c>
      <c r="D26" s="191" t="s">
        <v>421</v>
      </c>
      <c r="E26" s="191" t="s">
        <v>421</v>
      </c>
      <c r="F26" s="191" t="s">
        <v>421</v>
      </c>
    </row>
    <row r="27" spans="1:6" ht="15.75" customHeight="1">
      <c r="A27" s="343" t="s">
        <v>434</v>
      </c>
      <c r="B27" s="193"/>
      <c r="C27" s="193"/>
      <c r="D27" s="193"/>
      <c r="E27" s="193"/>
      <c r="F27" s="348"/>
    </row>
    <row r="28" spans="1:6" ht="15.75" customHeight="1">
      <c r="A28" s="345" t="s">
        <v>435</v>
      </c>
      <c r="B28" s="186">
        <v>0.2</v>
      </c>
      <c r="C28" s="194">
        <f t="shared" ref="C28:C35" si="1">ROUND(($C$19+$C$25)*B28,2)</f>
        <v>0</v>
      </c>
      <c r="D28" s="194">
        <f t="shared" ref="D28:D35" si="2">ROUND(($D$19+$D$25)*B28,2)</f>
        <v>0</v>
      </c>
      <c r="E28" s="194">
        <f t="shared" ref="E28:E35" si="3">ROUND(($E$19+$E$25)*B28,2)</f>
        <v>0</v>
      </c>
      <c r="F28" s="349">
        <f t="shared" ref="F28:F35" si="4">ROUND(($F$19+$F$25)*B28,2)</f>
        <v>0</v>
      </c>
    </row>
    <row r="29" spans="1:6" ht="15.75" customHeight="1">
      <c r="A29" s="345" t="s">
        <v>436</v>
      </c>
      <c r="B29" s="186">
        <v>2.5000000000000001E-2</v>
      </c>
      <c r="C29" s="194">
        <f t="shared" si="1"/>
        <v>0</v>
      </c>
      <c r="D29" s="194">
        <f t="shared" si="2"/>
        <v>0</v>
      </c>
      <c r="E29" s="194">
        <f t="shared" si="3"/>
        <v>0</v>
      </c>
      <c r="F29" s="349">
        <f t="shared" si="4"/>
        <v>0</v>
      </c>
    </row>
    <row r="30" spans="1:6" ht="15.75" customHeight="1">
      <c r="A30" s="345" t="s">
        <v>437</v>
      </c>
      <c r="B30" s="186">
        <v>0.03</v>
      </c>
      <c r="C30" s="194">
        <f t="shared" si="1"/>
        <v>0</v>
      </c>
      <c r="D30" s="194">
        <f t="shared" si="2"/>
        <v>0</v>
      </c>
      <c r="E30" s="194">
        <f t="shared" si="3"/>
        <v>0</v>
      </c>
      <c r="F30" s="349">
        <f t="shared" si="4"/>
        <v>0</v>
      </c>
    </row>
    <row r="31" spans="1:6" ht="15.75" customHeight="1">
      <c r="A31" s="345" t="s">
        <v>438</v>
      </c>
      <c r="B31" s="186">
        <v>1.4999999999999999E-2</v>
      </c>
      <c r="C31" s="194">
        <f t="shared" si="1"/>
        <v>0</v>
      </c>
      <c r="D31" s="194">
        <f t="shared" si="2"/>
        <v>0</v>
      </c>
      <c r="E31" s="194">
        <f t="shared" si="3"/>
        <v>0</v>
      </c>
      <c r="F31" s="349">
        <f t="shared" si="4"/>
        <v>0</v>
      </c>
    </row>
    <row r="32" spans="1:6" ht="15.75" customHeight="1">
      <c r="A32" s="345" t="s">
        <v>439</v>
      </c>
      <c r="B32" s="186">
        <v>0.01</v>
      </c>
      <c r="C32" s="194">
        <f t="shared" si="1"/>
        <v>0</v>
      </c>
      <c r="D32" s="194">
        <f t="shared" si="2"/>
        <v>0</v>
      </c>
      <c r="E32" s="194">
        <f t="shared" si="3"/>
        <v>0</v>
      </c>
      <c r="F32" s="349">
        <f t="shared" si="4"/>
        <v>0</v>
      </c>
    </row>
    <row r="33" spans="1:6" ht="15.75" customHeight="1">
      <c r="A33" s="345" t="s">
        <v>440</v>
      </c>
      <c r="B33" s="186">
        <v>6.0000000000000001E-3</v>
      </c>
      <c r="C33" s="194">
        <f t="shared" si="1"/>
        <v>0</v>
      </c>
      <c r="D33" s="194">
        <f t="shared" si="2"/>
        <v>0</v>
      </c>
      <c r="E33" s="194">
        <f t="shared" si="3"/>
        <v>0</v>
      </c>
      <c r="F33" s="349">
        <f t="shared" si="4"/>
        <v>0</v>
      </c>
    </row>
    <row r="34" spans="1:6" ht="15.75" customHeight="1">
      <c r="A34" s="345" t="s">
        <v>441</v>
      </c>
      <c r="B34" s="186">
        <v>2E-3</v>
      </c>
      <c r="C34" s="194">
        <f t="shared" si="1"/>
        <v>0</v>
      </c>
      <c r="D34" s="194">
        <f t="shared" si="2"/>
        <v>0</v>
      </c>
      <c r="E34" s="194">
        <f t="shared" si="3"/>
        <v>0</v>
      </c>
      <c r="F34" s="349">
        <f t="shared" si="4"/>
        <v>0</v>
      </c>
    </row>
    <row r="35" spans="1:6" ht="15.75" customHeight="1">
      <c r="A35" s="345" t="s">
        <v>442</v>
      </c>
      <c r="B35" s="186">
        <v>0.08</v>
      </c>
      <c r="C35" s="194">
        <f t="shared" si="1"/>
        <v>0</v>
      </c>
      <c r="D35" s="194">
        <f t="shared" si="2"/>
        <v>0</v>
      </c>
      <c r="E35" s="194">
        <f t="shared" si="3"/>
        <v>0</v>
      </c>
      <c r="F35" s="349">
        <f t="shared" si="4"/>
        <v>0</v>
      </c>
    </row>
    <row r="36" spans="1:6" ht="15.75" customHeight="1">
      <c r="A36" s="346" t="s">
        <v>428</v>
      </c>
      <c r="B36" s="192">
        <f>SUM(B28:B35)</f>
        <v>0.36800000000000005</v>
      </c>
      <c r="C36" s="189">
        <f>SUM(C27:C35)</f>
        <v>0</v>
      </c>
      <c r="D36" s="189">
        <f>SUM(D27:D35)</f>
        <v>0</v>
      </c>
      <c r="E36" s="189">
        <f>SUM(E28:E35)</f>
        <v>0</v>
      </c>
      <c r="F36" s="347">
        <f>SUM(F28:F35)</f>
        <v>0</v>
      </c>
    </row>
    <row r="37" spans="1:6" ht="15.75" customHeight="1">
      <c r="A37" s="343" t="s">
        <v>443</v>
      </c>
      <c r="B37" s="191" t="s">
        <v>444</v>
      </c>
      <c r="C37" s="191" t="s">
        <v>421</v>
      </c>
      <c r="D37" s="191" t="s">
        <v>421</v>
      </c>
      <c r="E37" s="191" t="s">
        <v>421</v>
      </c>
      <c r="F37" s="344" t="s">
        <v>421</v>
      </c>
    </row>
    <row r="38" spans="1:6" ht="15.75" customHeight="1">
      <c r="A38" s="345" t="s">
        <v>445</v>
      </c>
      <c r="B38" s="195">
        <f>MC!D88</f>
        <v>0</v>
      </c>
      <c r="C38" s="184">
        <f>ROUND(((2*22*$B$38)-0.06*C$13),2)</f>
        <v>0</v>
      </c>
      <c r="D38" s="184">
        <f>ROUND(((2*22*$B$38)-0.06*D$13),2)</f>
        <v>0</v>
      </c>
      <c r="E38" s="184">
        <f>ROUND(((2*22*$B$38)-0.06*E$13),2)</f>
        <v>0</v>
      </c>
      <c r="F38" s="332">
        <f>ROUND(((2*22*$B$38)-0.06*F$13),2)</f>
        <v>0</v>
      </c>
    </row>
    <row r="39" spans="1:6" ht="15.75" customHeight="1">
      <c r="A39" s="345" t="s">
        <v>446</v>
      </c>
      <c r="B39" s="196"/>
      <c r="C39" s="194">
        <f>MC!E21</f>
        <v>0</v>
      </c>
      <c r="D39" s="194">
        <f>MC!E22</f>
        <v>0</v>
      </c>
      <c r="E39" s="194">
        <f>MC!E21</f>
        <v>0</v>
      </c>
      <c r="F39" s="349">
        <f>MC!E21</f>
        <v>0</v>
      </c>
    </row>
    <row r="40" spans="1:6" ht="15.75" customHeight="1">
      <c r="A40" s="345" t="s">
        <v>533</v>
      </c>
      <c r="B40" s="186">
        <f>MC!C26</f>
        <v>0</v>
      </c>
      <c r="C40" s="194"/>
      <c r="D40" s="194"/>
      <c r="E40" s="194"/>
      <c r="F40" s="349"/>
    </row>
    <row r="41" spans="1:6" ht="15.75" customHeight="1">
      <c r="A41" s="345" t="s">
        <v>448</v>
      </c>
      <c r="B41" s="197">
        <f>MC!E25</f>
        <v>0</v>
      </c>
      <c r="C41" s="194">
        <f>B41</f>
        <v>0</v>
      </c>
      <c r="D41" s="194">
        <f>B41</f>
        <v>0</v>
      </c>
      <c r="E41" s="194">
        <f>B41</f>
        <v>0</v>
      </c>
      <c r="F41" s="349">
        <f>B41</f>
        <v>0</v>
      </c>
    </row>
    <row r="42" spans="1:6" ht="15.75" customHeight="1">
      <c r="A42" s="345" t="s">
        <v>449</v>
      </c>
      <c r="B42" s="186">
        <f>MC!C24</f>
        <v>0</v>
      </c>
      <c r="C42" s="194">
        <f>$B$42*C19</f>
        <v>0</v>
      </c>
      <c r="D42" s="194">
        <f>$B$42*D19</f>
        <v>0</v>
      </c>
      <c r="E42" s="194">
        <f>$B$42*E19</f>
        <v>0</v>
      </c>
      <c r="F42" s="349">
        <f>$B$42*F19</f>
        <v>0</v>
      </c>
    </row>
    <row r="43" spans="1:6" ht="15.75" customHeight="1">
      <c r="A43" s="345" t="s">
        <v>450</v>
      </c>
      <c r="B43" s="186"/>
      <c r="C43" s="194"/>
      <c r="D43" s="194"/>
      <c r="E43" s="194"/>
      <c r="F43" s="349"/>
    </row>
    <row r="44" spans="1:6" ht="15.75" customHeight="1">
      <c r="A44" s="346" t="s">
        <v>428</v>
      </c>
      <c r="B44" s="188"/>
      <c r="C44" s="189">
        <f>SUM(C38:C43)</f>
        <v>0</v>
      </c>
      <c r="D44" s="189">
        <f>SUM(D38:D43)</f>
        <v>0</v>
      </c>
      <c r="E44" s="189">
        <f>SUM(E38:E43)</f>
        <v>0</v>
      </c>
      <c r="F44" s="347">
        <f>SUM(F38:F43)</f>
        <v>0</v>
      </c>
    </row>
    <row r="45" spans="1:6" ht="15.75" customHeight="1">
      <c r="A45" s="329" t="s">
        <v>451</v>
      </c>
      <c r="B45" s="182" t="s">
        <v>420</v>
      </c>
      <c r="C45" s="182" t="s">
        <v>421</v>
      </c>
      <c r="D45" s="182" t="s">
        <v>421</v>
      </c>
      <c r="E45" s="182" t="s">
        <v>421</v>
      </c>
      <c r="F45" s="350" t="s">
        <v>421</v>
      </c>
    </row>
    <row r="46" spans="1:6" ht="15.75" customHeight="1">
      <c r="A46" s="345" t="s">
        <v>430</v>
      </c>
      <c r="B46" s="198">
        <f>B25</f>
        <v>0.1111111111111111</v>
      </c>
      <c r="C46" s="199">
        <f>C25</f>
        <v>0</v>
      </c>
      <c r="D46" s="199">
        <f>D25</f>
        <v>0</v>
      </c>
      <c r="E46" s="199">
        <f>E25</f>
        <v>0</v>
      </c>
      <c r="F46" s="351">
        <f>F25</f>
        <v>0</v>
      </c>
    </row>
    <row r="47" spans="1:6" ht="15.75" customHeight="1">
      <c r="A47" s="345" t="s">
        <v>452</v>
      </c>
      <c r="B47" s="198">
        <f>B36</f>
        <v>0.36800000000000005</v>
      </c>
      <c r="C47" s="199">
        <f>C36</f>
        <v>0</v>
      </c>
      <c r="D47" s="199">
        <f>D36</f>
        <v>0</v>
      </c>
      <c r="E47" s="199">
        <f>E36</f>
        <v>0</v>
      </c>
      <c r="F47" s="351">
        <f>F36</f>
        <v>0</v>
      </c>
    </row>
    <row r="48" spans="1:6" ht="15.75" customHeight="1">
      <c r="A48" s="345" t="s">
        <v>443</v>
      </c>
      <c r="B48" s="198"/>
      <c r="C48" s="199">
        <f>C44</f>
        <v>0</v>
      </c>
      <c r="D48" s="199">
        <f>D44</f>
        <v>0</v>
      </c>
      <c r="E48" s="199">
        <f>E44</f>
        <v>0</v>
      </c>
      <c r="F48" s="351">
        <f>F44</f>
        <v>0</v>
      </c>
    </row>
    <row r="49" spans="1:6" ht="15.75" customHeight="1">
      <c r="A49" s="417" t="s">
        <v>428</v>
      </c>
      <c r="B49" s="418"/>
      <c r="C49" s="419">
        <f>SUM(C46:C48)</f>
        <v>0</v>
      </c>
      <c r="D49" s="419">
        <f>SUM(D46:D48)</f>
        <v>0</v>
      </c>
      <c r="E49" s="537">
        <f>SUM(E46:E48)</f>
        <v>0</v>
      </c>
      <c r="F49" s="539">
        <f>SUM(F46:F48)</f>
        <v>0</v>
      </c>
    </row>
    <row r="50" spans="1:6" ht="15.75" customHeight="1">
      <c r="A50" s="902"/>
      <c r="B50" s="903"/>
      <c r="C50" s="405"/>
      <c r="D50" s="405"/>
      <c r="E50" s="538"/>
      <c r="F50" s="416"/>
    </row>
    <row r="51" spans="1:6" s="200" customFormat="1" ht="15.75" customHeight="1">
      <c r="A51" s="904" t="s">
        <v>453</v>
      </c>
      <c r="B51" s="905"/>
      <c r="C51" s="905"/>
      <c r="D51" s="905"/>
      <c r="E51" s="905"/>
      <c r="F51" s="911"/>
    </row>
    <row r="52" spans="1:6" ht="15.75" customHeight="1">
      <c r="A52" s="329" t="s">
        <v>454</v>
      </c>
      <c r="B52" s="182" t="s">
        <v>420</v>
      </c>
      <c r="C52" s="182" t="s">
        <v>421</v>
      </c>
      <c r="D52" s="182" t="s">
        <v>421</v>
      </c>
      <c r="E52" s="182" t="s">
        <v>421</v>
      </c>
      <c r="F52" s="350" t="s">
        <v>421</v>
      </c>
    </row>
    <row r="53" spans="1:6" ht="15.75" customHeight="1">
      <c r="A53" s="343" t="s">
        <v>455</v>
      </c>
      <c r="B53" s="191" t="s">
        <v>420</v>
      </c>
      <c r="C53" s="191" t="s">
        <v>421</v>
      </c>
      <c r="D53" s="191" t="s">
        <v>421</v>
      </c>
      <c r="E53" s="191" t="s">
        <v>421</v>
      </c>
      <c r="F53" s="191" t="s">
        <v>421</v>
      </c>
    </row>
    <row r="54" spans="1:6" ht="15.75" customHeight="1">
      <c r="A54" s="345" t="s">
        <v>456</v>
      </c>
      <c r="B54" s="198">
        <f>1/12*0.05</f>
        <v>4.1666666666666666E-3</v>
      </c>
      <c r="C54" s="202">
        <f>C19*$B54</f>
        <v>0</v>
      </c>
      <c r="D54" s="202">
        <f>D19*$B54</f>
        <v>0</v>
      </c>
      <c r="E54" s="202">
        <f>E19*$B54</f>
        <v>0</v>
      </c>
      <c r="F54" s="355">
        <f>F19*$B54</f>
        <v>0</v>
      </c>
    </row>
    <row r="55" spans="1:6" ht="15.75" customHeight="1">
      <c r="A55" s="345" t="s">
        <v>457</v>
      </c>
      <c r="B55" s="198">
        <f>B35*B54</f>
        <v>3.3333333333333332E-4</v>
      </c>
      <c r="C55" s="202">
        <f>$B$55*C19</f>
        <v>0</v>
      </c>
      <c r="D55" s="202">
        <f>$B$55*D19</f>
        <v>0</v>
      </c>
      <c r="E55" s="202">
        <f>$B$55*E19</f>
        <v>0</v>
      </c>
      <c r="F55" s="355">
        <f>$B$55*F19</f>
        <v>0</v>
      </c>
    </row>
    <row r="56" spans="1:6" ht="15.75" customHeight="1">
      <c r="A56" s="345" t="s">
        <v>458</v>
      </c>
      <c r="B56" s="198">
        <v>0</v>
      </c>
      <c r="C56" s="202">
        <f>C35*$B56</f>
        <v>0</v>
      </c>
      <c r="D56" s="202">
        <f>D35*$B56</f>
        <v>0</v>
      </c>
      <c r="E56" s="202">
        <f>E35*$B56</f>
        <v>0</v>
      </c>
      <c r="F56" s="355">
        <f>F35*$B56</f>
        <v>0</v>
      </c>
    </row>
    <row r="57" spans="1:6" ht="15.75" customHeight="1">
      <c r="A57" s="345" t="s">
        <v>459</v>
      </c>
      <c r="B57" s="198">
        <f>1/12*1/30*7</f>
        <v>1.9444444444444441E-2</v>
      </c>
      <c r="C57" s="199">
        <f>C19*$B57</f>
        <v>0</v>
      </c>
      <c r="D57" s="199">
        <f>D19*$B57</f>
        <v>0</v>
      </c>
      <c r="E57" s="199">
        <f>E19*$B57</f>
        <v>0</v>
      </c>
      <c r="F57" s="351">
        <f>F19*$B57</f>
        <v>0</v>
      </c>
    </row>
    <row r="58" spans="1:6" ht="15.75" customHeight="1">
      <c r="A58" s="345" t="s">
        <v>460</v>
      </c>
      <c r="B58" s="198">
        <f>B36*B57</f>
        <v>7.1555555555555556E-3</v>
      </c>
      <c r="C58" s="199">
        <f>$B58*C19</f>
        <v>0</v>
      </c>
      <c r="D58" s="199">
        <f>$B58*D19</f>
        <v>0</v>
      </c>
      <c r="E58" s="199">
        <f>$B58*E19</f>
        <v>0</v>
      </c>
      <c r="F58" s="351">
        <f>$B58*F19</f>
        <v>0</v>
      </c>
    </row>
    <row r="59" spans="1:6" ht="15.75" customHeight="1">
      <c r="A59" s="345" t="s">
        <v>461</v>
      </c>
      <c r="B59" s="198">
        <f>B35*40/100*90/100*(1+1/12+1/12+1/3*1/12)</f>
        <v>3.4399999999999993E-2</v>
      </c>
      <c r="C59" s="199">
        <f>C19*$B59</f>
        <v>0</v>
      </c>
      <c r="D59" s="199">
        <f>D19*$B59</f>
        <v>0</v>
      </c>
      <c r="E59" s="199">
        <f>E19*$B59</f>
        <v>0</v>
      </c>
      <c r="F59" s="351">
        <f>F19*$B59</f>
        <v>0</v>
      </c>
    </row>
    <row r="60" spans="1:6" ht="15.75" customHeight="1">
      <c r="A60" s="346" t="s">
        <v>428</v>
      </c>
      <c r="B60" s="192">
        <f>SUM(B54:B59)</f>
        <v>6.5499999999999989E-2</v>
      </c>
      <c r="C60" s="203">
        <f>SUM(C54:C59)</f>
        <v>0</v>
      </c>
      <c r="D60" s="203">
        <f>SUM(D54:D59)</f>
        <v>0</v>
      </c>
      <c r="E60" s="203">
        <f>SUM(E54:E59)</f>
        <v>0</v>
      </c>
      <c r="F60" s="356">
        <f>SUM(F54:F59)</f>
        <v>0</v>
      </c>
    </row>
    <row r="61" spans="1:6" ht="15.75" customHeight="1">
      <c r="A61" s="907"/>
      <c r="B61" s="908"/>
      <c r="C61" s="204"/>
      <c r="D61" s="204"/>
      <c r="E61" s="204"/>
      <c r="F61" s="357"/>
    </row>
    <row r="62" spans="1:6" ht="15.75" customHeight="1">
      <c r="A62" s="904" t="s">
        <v>462</v>
      </c>
      <c r="B62" s="905"/>
      <c r="C62" s="905"/>
      <c r="D62" s="905"/>
      <c r="E62" s="905"/>
      <c r="F62" s="906"/>
    </row>
    <row r="63" spans="1:6" ht="15.75" customHeight="1">
      <c r="A63" s="343" t="s">
        <v>74</v>
      </c>
      <c r="B63" s="191" t="s">
        <v>420</v>
      </c>
      <c r="C63" s="191" t="s">
        <v>421</v>
      </c>
      <c r="D63" s="191" t="s">
        <v>421</v>
      </c>
      <c r="E63" s="191" t="s">
        <v>421</v>
      </c>
      <c r="F63" s="191" t="s">
        <v>421</v>
      </c>
    </row>
    <row r="64" spans="1:6" ht="15.75" customHeight="1">
      <c r="A64" s="345" t="s">
        <v>75</v>
      </c>
      <c r="B64" s="186">
        <f>1/12</f>
        <v>8.3333333333333329E-2</v>
      </c>
      <c r="C64" s="194">
        <f>$B64*(C$19+(C$49-C$38-C$39)+C$60)</f>
        <v>0</v>
      </c>
      <c r="D64" s="194">
        <f t="shared" ref="D64:F64" si="5">$B64*(D$19+(D$49-D$38-D$39)+D$60)</f>
        <v>0</v>
      </c>
      <c r="E64" s="194">
        <f t="shared" si="5"/>
        <v>0</v>
      </c>
      <c r="F64" s="349">
        <f t="shared" si="5"/>
        <v>0</v>
      </c>
    </row>
    <row r="65" spans="1:6" ht="15.75" customHeight="1">
      <c r="A65" s="345" t="s">
        <v>463</v>
      </c>
      <c r="B65" s="186">
        <f>MC!E53/30/12</f>
        <v>1.3538888888888885E-2</v>
      </c>
      <c r="C65" s="194">
        <f t="shared" ref="C65:F67" si="6">$B65*(C$19+(C$49-C$38-C$39)+C$60)</f>
        <v>0</v>
      </c>
      <c r="D65" s="194">
        <f t="shared" si="6"/>
        <v>0</v>
      </c>
      <c r="E65" s="194">
        <f t="shared" si="6"/>
        <v>0</v>
      </c>
      <c r="F65" s="349">
        <f t="shared" si="6"/>
        <v>0</v>
      </c>
    </row>
    <row r="66" spans="1:6" ht="15.75" customHeight="1">
      <c r="A66" s="345" t="s">
        <v>464</v>
      </c>
      <c r="B66" s="205">
        <f>(5/30)/12*MC!F55*MC!C56</f>
        <v>1.0764583333333333E-4</v>
      </c>
      <c r="C66" s="194">
        <f t="shared" si="6"/>
        <v>0</v>
      </c>
      <c r="D66" s="194">
        <f t="shared" si="6"/>
        <v>0</v>
      </c>
      <c r="E66" s="194">
        <f t="shared" si="6"/>
        <v>0</v>
      </c>
      <c r="F66" s="349">
        <f t="shared" si="6"/>
        <v>0</v>
      </c>
    </row>
    <row r="67" spans="1:6" ht="15.75" customHeight="1">
      <c r="A67" s="345" t="s">
        <v>465</v>
      </c>
      <c r="B67" s="205">
        <f>(15/30/12)*(MC!K58/MC!F59)*100</f>
        <v>1.3814940059056787E-2</v>
      </c>
      <c r="C67" s="194">
        <f t="shared" si="6"/>
        <v>0</v>
      </c>
      <c r="D67" s="194">
        <f t="shared" si="6"/>
        <v>0</v>
      </c>
      <c r="E67" s="194">
        <f t="shared" si="6"/>
        <v>0</v>
      </c>
      <c r="F67" s="349">
        <f t="shared" si="6"/>
        <v>0</v>
      </c>
    </row>
    <row r="68" spans="1:6" ht="15.75" customHeight="1">
      <c r="A68" s="345" t="s">
        <v>466</v>
      </c>
      <c r="B68" s="186"/>
      <c r="C68" s="194"/>
      <c r="D68" s="194"/>
      <c r="E68" s="194">
        <f>B68*($E$19+$E$49+$E$60)</f>
        <v>0</v>
      </c>
      <c r="F68" s="349">
        <f>C68*($E$19+$E$49+$E$60)</f>
        <v>0</v>
      </c>
    </row>
    <row r="69" spans="1:6" ht="15.75" customHeight="1">
      <c r="A69" s="358" t="s">
        <v>467</v>
      </c>
      <c r="B69" s="206">
        <f>SUM(B64:B68)</f>
        <v>0.11079480811461234</v>
      </c>
      <c r="C69" s="207">
        <f>SUM(C64:C68)</f>
        <v>0</v>
      </c>
      <c r="D69" s="207">
        <f>SUM(D64:D68)</f>
        <v>0</v>
      </c>
      <c r="E69" s="207">
        <f>SUM(E64:E68)</f>
        <v>0</v>
      </c>
      <c r="F69" s="359">
        <f>SUM(F64:F68)</f>
        <v>0</v>
      </c>
    </row>
    <row r="70" spans="1:6" ht="15.75" customHeight="1">
      <c r="A70" s="343" t="s">
        <v>468</v>
      </c>
      <c r="B70" s="191"/>
      <c r="C70" s="191"/>
      <c r="D70" s="191"/>
      <c r="E70" s="191"/>
      <c r="F70" s="344"/>
    </row>
    <row r="71" spans="1:6" ht="15.75" customHeight="1">
      <c r="A71" s="345" t="s">
        <v>469</v>
      </c>
      <c r="B71" s="186"/>
      <c r="C71" s="194"/>
      <c r="D71" s="194"/>
      <c r="E71" s="194"/>
      <c r="F71" s="349"/>
    </row>
    <row r="72" spans="1:6" ht="15.75" customHeight="1">
      <c r="A72" s="358" t="s">
        <v>467</v>
      </c>
      <c r="B72" s="206"/>
      <c r="C72" s="207">
        <f>C71</f>
        <v>0</v>
      </c>
      <c r="D72" s="207"/>
      <c r="E72" s="207"/>
      <c r="F72" s="359"/>
    </row>
    <row r="73" spans="1:6" ht="15.75" customHeight="1">
      <c r="A73" s="343" t="s">
        <v>470</v>
      </c>
      <c r="B73" s="191"/>
      <c r="C73" s="191"/>
      <c r="D73" s="191"/>
      <c r="E73" s="191"/>
      <c r="F73" s="344"/>
    </row>
    <row r="74" spans="1:6" ht="15.75" customHeight="1">
      <c r="A74" s="345" t="s">
        <v>97</v>
      </c>
      <c r="B74" s="186">
        <f>(180/30/12)*MC!C62*MC!C61*'GEXCHA Limp.Ord. '!B36</f>
        <v>1.205852832E-3</v>
      </c>
      <c r="C74" s="194">
        <f>(C19+C49+C60)*$B$74</f>
        <v>0</v>
      </c>
      <c r="D74" s="194">
        <f t="shared" ref="D74:F74" si="7">(D19+D49+D60)*$B$74</f>
        <v>0</v>
      </c>
      <c r="E74" s="194">
        <f t="shared" si="7"/>
        <v>0</v>
      </c>
      <c r="F74" s="194">
        <f t="shared" si="7"/>
        <v>0</v>
      </c>
    </row>
    <row r="75" spans="1:6" ht="15.75" customHeight="1">
      <c r="A75" s="358" t="s">
        <v>428</v>
      </c>
      <c r="B75" s="206"/>
      <c r="C75" s="207"/>
      <c r="D75" s="207"/>
      <c r="E75" s="207"/>
      <c r="F75" s="359"/>
    </row>
    <row r="76" spans="1:6" ht="15.75" customHeight="1">
      <c r="A76" s="329" t="s">
        <v>471</v>
      </c>
      <c r="B76" s="182" t="s">
        <v>420</v>
      </c>
      <c r="C76" s="182" t="s">
        <v>421</v>
      </c>
      <c r="D76" s="182" t="s">
        <v>421</v>
      </c>
      <c r="E76" s="182" t="s">
        <v>421</v>
      </c>
      <c r="F76" s="350" t="s">
        <v>421</v>
      </c>
    </row>
    <row r="77" spans="1:6" ht="15.75" customHeight="1">
      <c r="A77" s="345" t="s">
        <v>74</v>
      </c>
      <c r="B77" s="198">
        <f>B69</f>
        <v>0.11079480811461234</v>
      </c>
      <c r="C77" s="199">
        <f>C69</f>
        <v>0</v>
      </c>
      <c r="D77" s="199">
        <f>D69</f>
        <v>0</v>
      </c>
      <c r="E77" s="199">
        <f>E69</f>
        <v>0</v>
      </c>
      <c r="F77" s="351">
        <f>F69</f>
        <v>0</v>
      </c>
    </row>
    <row r="78" spans="1:6" ht="15.75" customHeight="1">
      <c r="A78" s="345" t="s">
        <v>468</v>
      </c>
      <c r="B78" s="198">
        <f>B72</f>
        <v>0</v>
      </c>
      <c r="C78" s="199">
        <f>C72</f>
        <v>0</v>
      </c>
      <c r="D78" s="199">
        <f>D72</f>
        <v>0</v>
      </c>
      <c r="E78" s="199">
        <f>E72</f>
        <v>0</v>
      </c>
      <c r="F78" s="351">
        <f>F72</f>
        <v>0</v>
      </c>
    </row>
    <row r="79" spans="1:6" ht="15.75" customHeight="1">
      <c r="A79" s="345" t="s">
        <v>470</v>
      </c>
      <c r="B79" s="198">
        <f>B74</f>
        <v>1.205852832E-3</v>
      </c>
      <c r="C79" s="199">
        <f>C74</f>
        <v>0</v>
      </c>
      <c r="D79" s="199">
        <f>D74</f>
        <v>0</v>
      </c>
      <c r="E79" s="199">
        <f>E74</f>
        <v>0</v>
      </c>
      <c r="F79" s="351">
        <f>F74</f>
        <v>0</v>
      </c>
    </row>
    <row r="80" spans="1:6" ht="15.75" customHeight="1">
      <c r="A80" s="346" t="s">
        <v>428</v>
      </c>
      <c r="B80" s="188"/>
      <c r="C80" s="189">
        <f>SUM(C77:C79)</f>
        <v>0</v>
      </c>
      <c r="D80" s="189">
        <f>SUM(D77:D79)</f>
        <v>0</v>
      </c>
      <c r="E80" s="189">
        <f>SUM(E77:E79)</f>
        <v>0</v>
      </c>
      <c r="F80" s="347">
        <f>SUM(F77:F79)</f>
        <v>0</v>
      </c>
    </row>
    <row r="81" spans="1:6" ht="15.75" customHeight="1">
      <c r="A81" s="352"/>
      <c r="B81" s="190"/>
      <c r="C81" s="190"/>
      <c r="D81" s="190"/>
      <c r="E81" s="190"/>
      <c r="F81" s="353"/>
    </row>
    <row r="82" spans="1:6" ht="15.75" customHeight="1">
      <c r="A82" s="909" t="s">
        <v>472</v>
      </c>
      <c r="B82" s="910"/>
      <c r="C82" s="910"/>
      <c r="D82" s="910"/>
      <c r="E82" s="910"/>
      <c r="F82" s="911"/>
    </row>
    <row r="83" spans="1:6" ht="15.75" customHeight="1">
      <c r="A83" s="329" t="s">
        <v>473</v>
      </c>
      <c r="B83" s="182" t="s">
        <v>444</v>
      </c>
      <c r="C83" s="182" t="s">
        <v>421</v>
      </c>
      <c r="D83" s="182" t="s">
        <v>421</v>
      </c>
      <c r="E83" s="182" t="s">
        <v>421</v>
      </c>
      <c r="F83" s="350" t="s">
        <v>421</v>
      </c>
    </row>
    <row r="84" spans="1:6" ht="15.75" customHeight="1">
      <c r="A84" s="345" t="s">
        <v>474</v>
      </c>
      <c r="B84" s="208">
        <f>Insumos!E119</f>
        <v>0</v>
      </c>
      <c r="C84" s="184">
        <f>B84</f>
        <v>0</v>
      </c>
      <c r="D84" s="184">
        <f>B84</f>
        <v>0</v>
      </c>
      <c r="E84" s="184">
        <f>B84</f>
        <v>0</v>
      </c>
      <c r="F84" s="332">
        <f>Insumos!E125</f>
        <v>0</v>
      </c>
    </row>
    <row r="85" spans="1:6" ht="15.75" customHeight="1">
      <c r="A85" s="360" t="s">
        <v>475</v>
      </c>
      <c r="B85" s="208">
        <f>Insumos!E57</f>
        <v>0</v>
      </c>
      <c r="C85" s="184">
        <f>B85</f>
        <v>0</v>
      </c>
      <c r="D85" s="184">
        <f>B85</f>
        <v>0</v>
      </c>
      <c r="E85" s="184"/>
      <c r="F85" s="332"/>
    </row>
    <row r="86" spans="1:6" ht="15.75" customHeight="1">
      <c r="A86" s="360" t="s">
        <v>476</v>
      </c>
      <c r="B86" s="210">
        <f>Insumos!F105</f>
        <v>0</v>
      </c>
      <c r="C86" s="184">
        <f>B86</f>
        <v>0</v>
      </c>
      <c r="D86" s="184">
        <f>B86</f>
        <v>0</v>
      </c>
      <c r="E86" s="184"/>
      <c r="F86" s="332"/>
    </row>
    <row r="87" spans="1:6" ht="15.75" customHeight="1">
      <c r="A87" s="360" t="s">
        <v>477</v>
      </c>
      <c r="B87" s="208">
        <f>Insumos!G137</f>
        <v>0</v>
      </c>
      <c r="C87" s="184">
        <f>Insumos!G137</f>
        <v>0</v>
      </c>
      <c r="D87" s="184">
        <f>Insumos!F137</f>
        <v>0</v>
      </c>
      <c r="E87" s="184"/>
      <c r="F87" s="332"/>
    </row>
    <row r="88" spans="1:6" ht="15.75" customHeight="1">
      <c r="A88" s="360" t="s">
        <v>534</v>
      </c>
      <c r="B88" s="186">
        <v>0.12</v>
      </c>
      <c r="C88" s="184"/>
      <c r="D88" s="184"/>
      <c r="E88" s="184">
        <f>B88*(E119+E120+E121+E122+E84)</f>
        <v>0</v>
      </c>
      <c r="F88" s="332"/>
    </row>
    <row r="89" spans="1:6" ht="15.75" customHeight="1">
      <c r="A89" s="360" t="s">
        <v>535</v>
      </c>
      <c r="B89" s="208"/>
      <c r="C89" s="184"/>
      <c r="D89" s="184"/>
      <c r="E89" s="184"/>
      <c r="F89" s="332">
        <f>Insumos!F147</f>
        <v>0</v>
      </c>
    </row>
    <row r="90" spans="1:6" ht="15.75" customHeight="1">
      <c r="A90" s="360" t="s">
        <v>479</v>
      </c>
      <c r="B90" s="208"/>
      <c r="C90" s="184"/>
      <c r="D90" s="184"/>
      <c r="E90" s="184"/>
      <c r="F90" s="332"/>
    </row>
    <row r="91" spans="1:6" ht="15.75" customHeight="1">
      <c r="A91" s="406" t="s">
        <v>428</v>
      </c>
      <c r="B91" s="407"/>
      <c r="C91" s="408">
        <f>SUM(C84:C90)</f>
        <v>0</v>
      </c>
      <c r="D91" s="408">
        <f>SUM(D84:D90)</f>
        <v>0</v>
      </c>
      <c r="E91" s="408">
        <f>SUM(E84:E90)</f>
        <v>0</v>
      </c>
      <c r="F91" s="409">
        <f>SUM(F84:F90)</f>
        <v>0</v>
      </c>
    </row>
    <row r="92" spans="1:6" ht="15.75" customHeight="1">
      <c r="A92" s="410"/>
      <c r="B92" s="404"/>
      <c r="C92" s="405"/>
      <c r="D92" s="405"/>
      <c r="E92" s="405"/>
      <c r="F92" s="411"/>
    </row>
    <row r="93" spans="1:6" ht="15.75" customHeight="1">
      <c r="A93" s="904" t="s">
        <v>480</v>
      </c>
      <c r="B93" s="905"/>
      <c r="C93" s="905"/>
      <c r="D93" s="905"/>
      <c r="E93" s="905"/>
      <c r="F93" s="906"/>
    </row>
    <row r="94" spans="1:6" ht="15.75" customHeight="1">
      <c r="A94" s="329" t="s">
        <v>481</v>
      </c>
      <c r="B94" s="182" t="s">
        <v>420</v>
      </c>
      <c r="C94" s="182" t="s">
        <v>421</v>
      </c>
      <c r="D94" s="182" t="s">
        <v>421</v>
      </c>
      <c r="E94" s="182" t="s">
        <v>421</v>
      </c>
      <c r="F94" s="350" t="s">
        <v>421</v>
      </c>
    </row>
    <row r="95" spans="1:6" ht="15.75" customHeight="1">
      <c r="A95" s="331" t="s">
        <v>102</v>
      </c>
      <c r="B95" s="186">
        <f>MC!C65</f>
        <v>0</v>
      </c>
      <c r="C95" s="194">
        <f>($C$19+$C$49+$C$60+$C$80+$C$91)*$B$95</f>
        <v>0</v>
      </c>
      <c r="D95" s="194">
        <f>($D$19+$D$49+$D$60+$D$80+$D$91)*$B$95</f>
        <v>0</v>
      </c>
      <c r="E95" s="194">
        <f>($E$19+$E$49+$E$60+$E$80+$E$91)*$B$95</f>
        <v>0</v>
      </c>
      <c r="F95" s="349">
        <f>($F$19+$F$49+$F$60+$F$80+$F$91)*$B$95</f>
        <v>0</v>
      </c>
    </row>
    <row r="96" spans="1:6" ht="15.75" customHeight="1">
      <c r="A96" s="331" t="s">
        <v>103</v>
      </c>
      <c r="B96" s="186">
        <f>MC!C66</f>
        <v>0</v>
      </c>
      <c r="C96" s="194">
        <f>($C$19+$C$49+$C$60+$C$80+$C$91+C95)*$B$96</f>
        <v>0</v>
      </c>
      <c r="D96" s="194">
        <f>($D$19+$D$49+$D$60+$D$80+$D$91+$D$95)*$B$96</f>
        <v>0</v>
      </c>
      <c r="E96" s="194">
        <f>($E$19+$E$49+$E$60+$E$80+$E$91+$E$95)*$B$96</f>
        <v>0</v>
      </c>
      <c r="F96" s="349">
        <f>($F$19+$F$49+$F$60+$F$80+$F$91+$F$95)*$B$96</f>
        <v>0</v>
      </c>
    </row>
    <row r="97" spans="1:6" ht="15.75" customHeight="1">
      <c r="A97" s="361" t="s">
        <v>482</v>
      </c>
      <c r="B97" s="211">
        <f>B98+B99</f>
        <v>0.1125</v>
      </c>
      <c r="C97" s="212">
        <f>((C19+C49+C60+C80+C91+C95+C96)/(1-($B$97)))*$B$97</f>
        <v>0</v>
      </c>
      <c r="D97" s="212">
        <f>((D19+D49+D60+D80+D91+D95+D96)/(1-($B$97)))*$B$97</f>
        <v>0</v>
      </c>
      <c r="E97" s="212">
        <f>((E19+E49+E60+E80+E91+E95+E96)/(1-($B$97)))*$B$97</f>
        <v>0</v>
      </c>
      <c r="F97" s="362">
        <f>((F19+F49+F60+F80+F91+F95+F96)/(1-($B$97)))*$B$97</f>
        <v>0</v>
      </c>
    </row>
    <row r="98" spans="1:6" ht="15.75" customHeight="1">
      <c r="A98" s="331" t="s">
        <v>483</v>
      </c>
      <c r="B98" s="186">
        <f>0.0165+0.076</f>
        <v>9.2499999999999999E-2</v>
      </c>
      <c r="C98" s="213">
        <f>((C$19+C$49+C$60+C$80+C$91+C$95+C$96)/(1-($B$97)))*$B$98</f>
        <v>0</v>
      </c>
      <c r="D98" s="213">
        <f>((D$19+D$49+D$60+D$80+D$91+D$95+D$96)/(1-($B$97)))*$B$98</f>
        <v>0</v>
      </c>
      <c r="E98" s="213">
        <f>((E$19+E$49+E$60+E$80+E$91+E$95+E$96)/(1-($B$97)))*$B$98</f>
        <v>0</v>
      </c>
      <c r="F98" s="363">
        <f>((F$19+F$49+F$60+F$80+F$91+F$95+F$96)/(1-($B$97)))*$B$98</f>
        <v>0</v>
      </c>
    </row>
    <row r="99" spans="1:6" ht="15.75" customHeight="1">
      <c r="A99" s="331" t="s">
        <v>484</v>
      </c>
      <c r="B99" s="186">
        <v>0.02</v>
      </c>
      <c r="C99" s="214">
        <f>((C$19+C$49+C$60+C$80+C$91+C$95+C$96)/(1-($B$97)))*$B$99</f>
        <v>0</v>
      </c>
      <c r="D99" s="214">
        <f>((D$19+D$49+D$60+D$80+D$91+D$95+D$96)/(1-($B$97)))*$B$99</f>
        <v>0</v>
      </c>
      <c r="E99" s="214">
        <f>((E$19+E$49+E$60+E$80+E$91+E$95+E$96)/(1-($B$97)))*$B$99</f>
        <v>0</v>
      </c>
      <c r="F99" s="364">
        <f>((F$19+F$49+F$60+F$80+F$91+F$95+F$96)/(1-($B$97)))*$B$99</f>
        <v>0</v>
      </c>
    </row>
    <row r="100" spans="1:6" ht="15.75" customHeight="1">
      <c r="A100" s="361" t="s">
        <v>536</v>
      </c>
      <c r="B100" s="211">
        <f>B101+B102</f>
        <v>0.1225</v>
      </c>
      <c r="C100" s="212">
        <f>((C19+C49+C60+C80+C91+C95+C96)/(1-($B$100)))*$B$100</f>
        <v>0</v>
      </c>
      <c r="D100" s="212">
        <f>((D19+D49+D60+D80+D91+D95+D96)/(1-($B$100)))*$B$100</f>
        <v>0</v>
      </c>
      <c r="E100" s="212">
        <f>((E19+E49+E60+E80+E91+E95+E96)/(1-($B$100)))*$B$100</f>
        <v>0</v>
      </c>
      <c r="F100" s="362">
        <f>((F19+F49+F60+F80+F91+F95+F96)/(1-($B$100)))*$B$100</f>
        <v>0</v>
      </c>
    </row>
    <row r="101" spans="1:6" ht="15.75" customHeight="1">
      <c r="A101" s="331" t="s">
        <v>483</v>
      </c>
      <c r="B101" s="186">
        <f>0.0165+0.076</f>
        <v>9.2499999999999999E-2</v>
      </c>
      <c r="C101" s="213">
        <f>((C19+C49+C60+C80+C91+C95+C96)/(1-($B$100)))*$B$101</f>
        <v>0</v>
      </c>
      <c r="D101" s="213">
        <f>((D19+D49+D60+D80+D91+D95+D96)/(1-($B$100)))*$B$101</f>
        <v>0</v>
      </c>
      <c r="E101" s="213">
        <f>((E19+E49+E60+E80+E91+E95+E96)/(1-($B$100)))*$B$101</f>
        <v>0</v>
      </c>
      <c r="F101" s="363">
        <f>((F19+F49+F60+F80+F91+F95+F96)/(1-($B$100)))*$B$101</f>
        <v>0</v>
      </c>
    </row>
    <row r="102" spans="1:6" ht="15.75" customHeight="1">
      <c r="A102" s="331" t="s">
        <v>484</v>
      </c>
      <c r="B102" s="186">
        <v>0.03</v>
      </c>
      <c r="C102" s="214">
        <f>((C19+C49+C60+C80+C91+C95+C96)/(1-($B$100)))*$B$102</f>
        <v>0</v>
      </c>
      <c r="D102" s="214">
        <f>((D19+D49+D60+D80+D91+D95+D96)/(1-($B$100)))*$B$102</f>
        <v>0</v>
      </c>
      <c r="E102" s="214">
        <f>((E19+E49+E60+E80+E91+E95+E96)/(1-($B$100)))*$B$102</f>
        <v>0</v>
      </c>
      <c r="F102" s="364">
        <f>((F19+F49+F60+F80+F91+F95+F96)/(1-($B$100)))*$B$102</f>
        <v>0</v>
      </c>
    </row>
    <row r="103" spans="1:6" ht="15.75" customHeight="1">
      <c r="A103" s="361" t="s">
        <v>537</v>
      </c>
      <c r="B103" s="211">
        <f>B104+B105</f>
        <v>0.13250000000000001</v>
      </c>
      <c r="C103" s="212">
        <f>((C19+C49+C60+C80+C91+C95+C96)/(1-($B$103)))*$B$103</f>
        <v>0</v>
      </c>
      <c r="D103" s="212">
        <f>((D19+D49+D60+D80+D91+D95+D96)/(1-($B$103)))*$B$103</f>
        <v>0</v>
      </c>
      <c r="E103" s="212">
        <f>((E19+E49+E60+E80+E91+E95+E96)/(1-($B$103)))*$B$103</f>
        <v>0</v>
      </c>
      <c r="F103" s="362">
        <f>((F19+F49+F60+F80+F91+F95+F96)/(1-($B$103)))*$B$103</f>
        <v>0</v>
      </c>
    </row>
    <row r="104" spans="1:6" ht="15.75" customHeight="1">
      <c r="A104" s="331" t="s">
        <v>483</v>
      </c>
      <c r="B104" s="186">
        <f>0.0165+0.076</f>
        <v>9.2499999999999999E-2</v>
      </c>
      <c r="C104" s="213">
        <f>((C19+C49+C60+C80+C91+C95+C96)/(1-($B$103)))*$B$104</f>
        <v>0</v>
      </c>
      <c r="D104" s="213">
        <f>((D19+D49+D60+D80+D91+D95+D96)/(1-($B$103)))*$B$104</f>
        <v>0</v>
      </c>
      <c r="E104" s="213">
        <f>((E19+E49+E60+E80+E91+E95+E96)/(1-($B$103)))*$B$104</f>
        <v>0</v>
      </c>
      <c r="F104" s="363">
        <f>((F19+F49+F60+F80+F91+F95+F96)/(1-($B$103)))*$B$104</f>
        <v>0</v>
      </c>
    </row>
    <row r="105" spans="1:6" ht="15.75" customHeight="1">
      <c r="A105" s="331" t="s">
        <v>484</v>
      </c>
      <c r="B105" s="186">
        <v>0.04</v>
      </c>
      <c r="C105" s="214">
        <f>((C19+C49+C60+C80+C91+C95+C96)/(1-($B$103)))*$B$105</f>
        <v>0</v>
      </c>
      <c r="D105" s="214">
        <f>((D19+D49+D60+D80+D91+D95+D96)/(1-($B$103)))*$B$105</f>
        <v>0</v>
      </c>
      <c r="E105" s="214">
        <f>((E19+E49+E60+E80+E91+E95+E96)/(1-($B$103)))*$B$105</f>
        <v>0</v>
      </c>
      <c r="F105" s="364">
        <f>((F19+F49+F60+F80+F91+F95+F96)/(1-($B$103)))*$B$105</f>
        <v>0</v>
      </c>
    </row>
    <row r="106" spans="1:6" ht="15.75" customHeight="1">
      <c r="A106" s="361" t="s">
        <v>538</v>
      </c>
      <c r="B106" s="211">
        <f>B107+B108</f>
        <v>0.14250000000000002</v>
      </c>
      <c r="C106" s="212">
        <f>((C19+C49+C60+C80+C91+C95+C96)/(1-($B$106)))*$B$106</f>
        <v>0</v>
      </c>
      <c r="D106" s="212">
        <f>((D19+D49+D60+D80+D91+D95+D96)/(1-($B$106)))*$B$106</f>
        <v>0</v>
      </c>
      <c r="E106" s="212">
        <f>((E19+E49+E60+E80+E91+E95+E96)/(1-($B$106)))*$B$106</f>
        <v>0</v>
      </c>
      <c r="F106" s="362">
        <f>((F19+F49+F60+F80+F91+F95+F96)/(1-($B$106)))*$B$106</f>
        <v>0</v>
      </c>
    </row>
    <row r="107" spans="1:6" ht="15.75" customHeight="1">
      <c r="A107" s="331" t="s">
        <v>483</v>
      </c>
      <c r="B107" s="186">
        <f>0.0165+0.076</f>
        <v>9.2499999999999999E-2</v>
      </c>
      <c r="C107" s="213">
        <f>((C19+C49+C60+C80+C91+C95+C96)/(1-($B$106)))*$B$107</f>
        <v>0</v>
      </c>
      <c r="D107" s="213">
        <f>((D19+D49+D60+D80+D91+D95+D96)/(1-($B$106)))*$B$107</f>
        <v>0</v>
      </c>
      <c r="E107" s="213">
        <f>((E19+E49+E60+E80+E91+E95+E96)/(1-($B$106)))*$B$107</f>
        <v>0</v>
      </c>
      <c r="F107" s="363">
        <f>((F19+F49+F60+F80+F91+F95+F96)/(1-($B$106)))*$B$107</f>
        <v>0</v>
      </c>
    </row>
    <row r="108" spans="1:6" ht="15.75" customHeight="1">
      <c r="A108" s="331" t="s">
        <v>484</v>
      </c>
      <c r="B108" s="216">
        <v>0.05</v>
      </c>
      <c r="C108" s="214">
        <f>((C19+C49+C60+C80+C91+C95+C96)/(1-($B$106)))*$B$108</f>
        <v>0</v>
      </c>
      <c r="D108" s="214">
        <f>((D19+D49+D60+D80+D91+D95+D96)/(1-($B$106)))*$B$108</f>
        <v>0</v>
      </c>
      <c r="E108" s="214">
        <f>((E19+E49+E60+E80+E91+E95+E96)/(1-($B$106)))*$B$108</f>
        <v>0</v>
      </c>
      <c r="F108" s="364">
        <f>((F19+F49+F60+F80+F91+F95+F96)/(1-($B$106)))*$B$108</f>
        <v>0</v>
      </c>
    </row>
    <row r="109" spans="1:6" ht="15.75" customHeight="1">
      <c r="A109" s="945" t="s">
        <v>485</v>
      </c>
      <c r="B109" s="217">
        <f>B99</f>
        <v>0.02</v>
      </c>
      <c r="C109" s="218">
        <f>C95+C96+C97</f>
        <v>0</v>
      </c>
      <c r="D109" s="218">
        <f>D95+D96+D97</f>
        <v>0</v>
      </c>
      <c r="E109" s="218">
        <f>E95+E96+E97</f>
        <v>0</v>
      </c>
      <c r="F109" s="365">
        <f>F95+F96+F97</f>
        <v>0</v>
      </c>
    </row>
    <row r="110" spans="1:6" ht="15.75" customHeight="1">
      <c r="A110" s="945"/>
      <c r="B110" s="219">
        <f>B102</f>
        <v>0.03</v>
      </c>
      <c r="C110" s="220">
        <f>C95+C96+C100</f>
        <v>0</v>
      </c>
      <c r="D110" s="220">
        <f>D95+D96+D100</f>
        <v>0</v>
      </c>
      <c r="E110" s="220">
        <f>E95+E96+E100</f>
        <v>0</v>
      </c>
      <c r="F110" s="366">
        <f>F95+F96+F100</f>
        <v>0</v>
      </c>
    </row>
    <row r="111" spans="1:6" ht="15.75" customHeight="1">
      <c r="A111" s="945"/>
      <c r="B111" s="219">
        <f>B105</f>
        <v>0.04</v>
      </c>
      <c r="C111" s="220">
        <f>C95+C96+C103</f>
        <v>0</v>
      </c>
      <c r="D111" s="220">
        <f>D95+D96+D103</f>
        <v>0</v>
      </c>
      <c r="E111" s="220">
        <f>E95+E96+E103</f>
        <v>0</v>
      </c>
      <c r="F111" s="366">
        <f>F95+F96+F103</f>
        <v>0</v>
      </c>
    </row>
    <row r="112" spans="1:6" ht="15.75" customHeight="1">
      <c r="A112" s="945"/>
      <c r="B112" s="221">
        <f>B108</f>
        <v>0.05</v>
      </c>
      <c r="C112" s="222">
        <f>C95+C96+C106</f>
        <v>0</v>
      </c>
      <c r="D112" s="222">
        <f>D95+D96+D106</f>
        <v>0</v>
      </c>
      <c r="E112" s="222">
        <f>E95+E96+E106</f>
        <v>0</v>
      </c>
      <c r="F112" s="367">
        <f>F95+F96+F106</f>
        <v>0</v>
      </c>
    </row>
    <row r="113" spans="1:8" ht="15.75" customHeight="1">
      <c r="A113" s="331" t="s">
        <v>486</v>
      </c>
      <c r="B113" s="223"/>
      <c r="C113" s="224"/>
      <c r="D113" s="224"/>
      <c r="E113" s="224"/>
      <c r="F113" s="368"/>
    </row>
    <row r="114" spans="1:8" ht="15.75" customHeight="1">
      <c r="A114" s="369"/>
      <c r="B114" s="225"/>
      <c r="C114" s="226"/>
      <c r="D114" s="226"/>
      <c r="E114" s="226"/>
      <c r="F114" s="370"/>
    </row>
    <row r="115" spans="1:8" ht="15.75" customHeight="1">
      <c r="A115" s="948"/>
      <c r="B115" s="949"/>
      <c r="C115" s="949"/>
      <c r="D115" s="949"/>
      <c r="E115" s="949"/>
      <c r="F115" s="950"/>
    </row>
    <row r="116" spans="1:8" ht="15.75" customHeight="1">
      <c r="A116" s="912"/>
      <c r="B116" s="913"/>
      <c r="C116" s="913"/>
      <c r="D116" s="913"/>
      <c r="E116" s="913"/>
      <c r="F116" s="951"/>
    </row>
    <row r="117" spans="1:8" ht="54.75" customHeight="1">
      <c r="A117" s="946" t="s">
        <v>487</v>
      </c>
      <c r="B117" s="947"/>
      <c r="C117" s="227" t="str">
        <f>C10</f>
        <v xml:space="preserve">Servente 44h </v>
      </c>
      <c r="D117" s="227" t="str">
        <f>D10</f>
        <v>Servente 30h</v>
      </c>
      <c r="E117" s="227" t="str">
        <f>E10</f>
        <v>Servente 44h limpeza de esquadrias com risco</v>
      </c>
      <c r="F117" s="371" t="str">
        <f>F10</f>
        <v>Encarregado limpeza 44h</v>
      </c>
    </row>
    <row r="118" spans="1:8" ht="15.75" customHeight="1">
      <c r="A118" s="916" t="s">
        <v>488</v>
      </c>
      <c r="B118" s="917"/>
      <c r="C118" s="228" t="s">
        <v>421</v>
      </c>
      <c r="D118" s="228" t="s">
        <v>421</v>
      </c>
      <c r="E118" s="228" t="s">
        <v>421</v>
      </c>
      <c r="F118" s="372" t="s">
        <v>421</v>
      </c>
    </row>
    <row r="119" spans="1:8" ht="14.25" customHeight="1">
      <c r="A119" s="900" t="s">
        <v>489</v>
      </c>
      <c r="B119" s="901"/>
      <c r="C119" s="229">
        <f>C19</f>
        <v>0</v>
      </c>
      <c r="D119" s="229">
        <f>D19</f>
        <v>0</v>
      </c>
      <c r="E119" s="229">
        <f>E19</f>
        <v>0</v>
      </c>
      <c r="F119" s="373">
        <f>F19</f>
        <v>0</v>
      </c>
    </row>
    <row r="120" spans="1:8" ht="14.25" customHeight="1">
      <c r="A120" s="896" t="s">
        <v>490</v>
      </c>
      <c r="B120" s="897"/>
      <c r="C120" s="230">
        <f>C49</f>
        <v>0</v>
      </c>
      <c r="D120" s="230">
        <f>D49</f>
        <v>0</v>
      </c>
      <c r="E120" s="230">
        <f>E49</f>
        <v>0</v>
      </c>
      <c r="F120" s="374">
        <f>F49</f>
        <v>0</v>
      </c>
      <c r="G120" s="215">
        <f>SUM(C119:C122)+C84</f>
        <v>0</v>
      </c>
      <c r="H120" s="171">
        <v>100</v>
      </c>
    </row>
    <row r="121" spans="1:8" ht="14.25" customHeight="1">
      <c r="A121" s="896" t="s">
        <v>491</v>
      </c>
      <c r="B121" s="897"/>
      <c r="C121" s="230">
        <f>C60</f>
        <v>0</v>
      </c>
      <c r="D121" s="230">
        <f>D60</f>
        <v>0</v>
      </c>
      <c r="E121" s="230">
        <f>E60</f>
        <v>0</v>
      </c>
      <c r="F121" s="374">
        <f>F60</f>
        <v>0</v>
      </c>
      <c r="G121" s="252">
        <f>SUM(B85:B87)</f>
        <v>0</v>
      </c>
      <c r="H121" s="171" t="s">
        <v>539</v>
      </c>
    </row>
    <row r="122" spans="1:8" ht="14.25" customHeight="1">
      <c r="A122" s="896" t="s">
        <v>492</v>
      </c>
      <c r="B122" s="897"/>
      <c r="C122" s="230">
        <f>C80</f>
        <v>0</v>
      </c>
      <c r="D122" s="230">
        <f>D80</f>
        <v>0</v>
      </c>
      <c r="E122" s="230">
        <f>E80</f>
        <v>0</v>
      </c>
      <c r="F122" s="374">
        <f>F80</f>
        <v>0</v>
      </c>
      <c r="G122" s="171" t="e">
        <f>G121*H120/G120</f>
        <v>#DIV/0!</v>
      </c>
    </row>
    <row r="123" spans="1:8" ht="15.75" customHeight="1">
      <c r="A123" s="896" t="s">
        <v>493</v>
      </c>
      <c r="B123" s="897"/>
      <c r="C123" s="230">
        <f>C91</f>
        <v>0</v>
      </c>
      <c r="D123" s="230">
        <f>D91</f>
        <v>0</v>
      </c>
      <c r="E123" s="230">
        <f>E91</f>
        <v>0</v>
      </c>
      <c r="F123" s="374">
        <f>F91</f>
        <v>0</v>
      </c>
    </row>
    <row r="124" spans="1:8" ht="15.75" customHeight="1">
      <c r="A124" s="898" t="s">
        <v>494</v>
      </c>
      <c r="B124" s="899"/>
      <c r="C124" s="231">
        <f>SUM(C119:C123)</f>
        <v>0</v>
      </c>
      <c r="D124" s="231">
        <f>SUM(D119:D123)</f>
        <v>0</v>
      </c>
      <c r="E124" s="231">
        <f>SUM(E119:E123)</f>
        <v>0</v>
      </c>
      <c r="F124" s="375">
        <f>SUM(F119:F123)</f>
        <v>0</v>
      </c>
    </row>
    <row r="125" spans="1:8" ht="15.75" customHeight="1">
      <c r="A125" s="894" t="s">
        <v>540</v>
      </c>
      <c r="B125" s="895"/>
      <c r="C125" s="232">
        <f t="shared" ref="C125:F128" si="8">C109</f>
        <v>0</v>
      </c>
      <c r="D125" s="232">
        <f t="shared" si="8"/>
        <v>0</v>
      </c>
      <c r="E125" s="232">
        <f t="shared" si="8"/>
        <v>0</v>
      </c>
      <c r="F125" s="376">
        <f t="shared" si="8"/>
        <v>0</v>
      </c>
    </row>
    <row r="126" spans="1:8" ht="15.75" customHeight="1">
      <c r="A126" s="896" t="s">
        <v>541</v>
      </c>
      <c r="B126" s="897"/>
      <c r="C126" s="233">
        <f t="shared" si="8"/>
        <v>0</v>
      </c>
      <c r="D126" s="233">
        <f t="shared" si="8"/>
        <v>0</v>
      </c>
      <c r="E126" s="233">
        <f t="shared" si="8"/>
        <v>0</v>
      </c>
      <c r="F126" s="377">
        <f t="shared" si="8"/>
        <v>0</v>
      </c>
    </row>
    <row r="127" spans="1:8" ht="15.75" customHeight="1">
      <c r="A127" s="896" t="s">
        <v>542</v>
      </c>
      <c r="B127" s="897"/>
      <c r="C127" s="233">
        <f t="shared" si="8"/>
        <v>0</v>
      </c>
      <c r="D127" s="233">
        <f t="shared" si="8"/>
        <v>0</v>
      </c>
      <c r="E127" s="233">
        <f t="shared" si="8"/>
        <v>0</v>
      </c>
      <c r="F127" s="377">
        <f t="shared" si="8"/>
        <v>0</v>
      </c>
    </row>
    <row r="128" spans="1:8" ht="15.75" customHeight="1">
      <c r="A128" s="894" t="s">
        <v>543</v>
      </c>
      <c r="B128" s="895"/>
      <c r="C128" s="233">
        <f t="shared" si="8"/>
        <v>0</v>
      </c>
      <c r="D128" s="233">
        <f t="shared" si="8"/>
        <v>0</v>
      </c>
      <c r="E128" s="233">
        <f t="shared" si="8"/>
        <v>0</v>
      </c>
      <c r="F128" s="377">
        <f t="shared" si="8"/>
        <v>0</v>
      </c>
    </row>
    <row r="129" spans="1:12" ht="15.75" customHeight="1">
      <c r="A129" s="378" t="s">
        <v>544</v>
      </c>
      <c r="B129" s="234"/>
      <c r="C129" s="235">
        <f>C124+C125</f>
        <v>0</v>
      </c>
      <c r="D129" s="235">
        <f>D124+D125</f>
        <v>0</v>
      </c>
      <c r="E129" s="235">
        <f>E124+E125</f>
        <v>0</v>
      </c>
      <c r="F129" s="379">
        <f>F124+F125</f>
        <v>0</v>
      </c>
    </row>
    <row r="130" spans="1:12" ht="15.75" customHeight="1">
      <c r="A130" s="380" t="s">
        <v>545</v>
      </c>
      <c r="B130" s="236"/>
      <c r="C130" s="237">
        <f>C124+C126</f>
        <v>0</v>
      </c>
      <c r="D130" s="237">
        <f>D124+D126</f>
        <v>0</v>
      </c>
      <c r="E130" s="237">
        <f>E124+E126</f>
        <v>0</v>
      </c>
      <c r="F130" s="381">
        <f>F124+F126</f>
        <v>0</v>
      </c>
    </row>
    <row r="131" spans="1:12" ht="15.75" customHeight="1">
      <c r="A131" s="380" t="s">
        <v>546</v>
      </c>
      <c r="B131" s="236"/>
      <c r="C131" s="237">
        <f>C124+C127</f>
        <v>0</v>
      </c>
      <c r="D131" s="237">
        <f>D124+D127</f>
        <v>0</v>
      </c>
      <c r="E131" s="237">
        <f>E124+E127</f>
        <v>0</v>
      </c>
      <c r="F131" s="381">
        <f>F124+F127</f>
        <v>0</v>
      </c>
    </row>
    <row r="132" spans="1:12" ht="15.75" customHeight="1">
      <c r="A132" s="380" t="s">
        <v>547</v>
      </c>
      <c r="B132" s="236"/>
      <c r="C132" s="237">
        <f>C124+C128</f>
        <v>0</v>
      </c>
      <c r="D132" s="237">
        <f>D124+D128</f>
        <v>0</v>
      </c>
      <c r="E132" s="237">
        <f>E124+E128</f>
        <v>0</v>
      </c>
      <c r="F132" s="381">
        <f>F124+F128</f>
        <v>0</v>
      </c>
    </row>
    <row r="133" spans="1:12" ht="15.75" customHeight="1">
      <c r="A133" s="382" t="s">
        <v>548</v>
      </c>
      <c r="B133" s="238"/>
      <c r="C133" s="239">
        <f>C129/220</f>
        <v>0</v>
      </c>
      <c r="D133" s="239"/>
      <c r="E133" s="239"/>
      <c r="F133" s="383"/>
    </row>
    <row r="134" spans="1:12" ht="15.75" customHeight="1">
      <c r="A134" s="384" t="s">
        <v>549</v>
      </c>
      <c r="B134" s="240"/>
      <c r="C134" s="241">
        <f>C130/220</f>
        <v>0</v>
      </c>
      <c r="D134" s="241"/>
      <c r="E134" s="241"/>
      <c r="F134" s="385"/>
    </row>
    <row r="135" spans="1:12" ht="15.75" customHeight="1">
      <c r="A135" s="384" t="s">
        <v>550</v>
      </c>
      <c r="B135" s="240"/>
      <c r="C135" s="241">
        <f>C131/220</f>
        <v>0</v>
      </c>
      <c r="D135" s="241"/>
      <c r="E135" s="241"/>
      <c r="F135" s="385"/>
    </row>
    <row r="136" spans="1:12" ht="15.75" customHeight="1">
      <c r="A136" s="386" t="s">
        <v>551</v>
      </c>
      <c r="B136" s="387"/>
      <c r="C136" s="388">
        <f>C132/220</f>
        <v>0</v>
      </c>
      <c r="D136" s="388"/>
      <c r="E136" s="388"/>
      <c r="F136" s="389"/>
    </row>
    <row r="137" spans="1:12">
      <c r="A137" s="242"/>
    </row>
    <row r="138" spans="1:12" ht="14.25" customHeight="1">
      <c r="A138" s="952" t="s">
        <v>552</v>
      </c>
      <c r="B138" s="952"/>
      <c r="C138" s="952" t="s">
        <v>553</v>
      </c>
      <c r="D138" s="952"/>
      <c r="E138" s="952" t="s">
        <v>554</v>
      </c>
      <c r="F138" s="952"/>
      <c r="G138" s="952" t="s">
        <v>555</v>
      </c>
      <c r="H138" s="952"/>
      <c r="I138" s="952" t="s">
        <v>556</v>
      </c>
      <c r="J138" s="952"/>
      <c r="L138" s="678"/>
    </row>
    <row r="139" spans="1:12" ht="38.25">
      <c r="A139" s="574" t="s">
        <v>557</v>
      </c>
      <c r="B139" s="575" t="s">
        <v>558</v>
      </c>
      <c r="C139" s="575" t="s">
        <v>559</v>
      </c>
      <c r="D139" s="575" t="s">
        <v>560</v>
      </c>
      <c r="E139" s="575" t="s">
        <v>559</v>
      </c>
      <c r="F139" s="575" t="s">
        <v>560</v>
      </c>
      <c r="G139" s="575" t="s">
        <v>559</v>
      </c>
      <c r="H139" s="575" t="s">
        <v>560</v>
      </c>
      <c r="I139" s="575" t="s">
        <v>559</v>
      </c>
      <c r="J139" s="575" t="s">
        <v>560</v>
      </c>
      <c r="L139" s="678"/>
    </row>
    <row r="140" spans="1:12">
      <c r="A140" s="576" t="s">
        <v>561</v>
      </c>
      <c r="B140" s="577">
        <f>1/'Prod. GEXCHA'!C22</f>
        <v>1.1111111111111111E-3</v>
      </c>
      <c r="C140" s="578">
        <f>C129</f>
        <v>0</v>
      </c>
      <c r="D140" s="578">
        <f>B140*C140</f>
        <v>0</v>
      </c>
      <c r="E140" s="578">
        <f>C130</f>
        <v>0</v>
      </c>
      <c r="F140" s="578">
        <f>B140*E140</f>
        <v>0</v>
      </c>
      <c r="G140" s="578">
        <f>C131</f>
        <v>0</v>
      </c>
      <c r="H140" s="578">
        <f>B140*G140</f>
        <v>0</v>
      </c>
      <c r="I140" s="578">
        <f>C132</f>
        <v>0</v>
      </c>
      <c r="J140" s="578">
        <f>B140*I140</f>
        <v>0</v>
      </c>
      <c r="L140" s="678"/>
    </row>
    <row r="141" spans="1:12">
      <c r="A141" s="576" t="s">
        <v>562</v>
      </c>
      <c r="B141" s="577">
        <f>B140/'Prod. GEXCHA'!O22</f>
        <v>4.4444444444444447E-5</v>
      </c>
      <c r="C141" s="578">
        <f>F129</f>
        <v>0</v>
      </c>
      <c r="D141" s="578">
        <f>$B$141*C141</f>
        <v>0</v>
      </c>
      <c r="E141" s="578">
        <f>F130</f>
        <v>0</v>
      </c>
      <c r="F141" s="578">
        <f t="shared" ref="F141:J141" si="9">$B$141*E141</f>
        <v>0</v>
      </c>
      <c r="G141" s="578">
        <f>F131</f>
        <v>0</v>
      </c>
      <c r="H141" s="578">
        <f t="shared" si="9"/>
        <v>0</v>
      </c>
      <c r="I141" s="578">
        <f>F132</f>
        <v>0</v>
      </c>
      <c r="J141" s="578">
        <f t="shared" si="9"/>
        <v>0</v>
      </c>
      <c r="L141" s="678"/>
    </row>
    <row r="142" spans="1:12">
      <c r="A142" s="579" t="s">
        <v>563</v>
      </c>
      <c r="B142" s="580"/>
      <c r="C142" s="581"/>
      <c r="D142" s="581">
        <f>SUM(D140:D141)</f>
        <v>0</v>
      </c>
      <c r="E142" s="581"/>
      <c r="F142" s="581">
        <f t="shared" ref="F142:J142" si="10">SUM(F140:F141)</f>
        <v>0</v>
      </c>
      <c r="G142" s="581"/>
      <c r="H142" s="581">
        <f t="shared" si="10"/>
        <v>0</v>
      </c>
      <c r="I142" s="581"/>
      <c r="J142" s="581">
        <f t="shared" si="10"/>
        <v>0</v>
      </c>
      <c r="L142" s="678"/>
    </row>
    <row r="143" spans="1:12">
      <c r="A143" s="253"/>
      <c r="B143" s="254"/>
      <c r="C143" s="254"/>
      <c r="D143" s="255"/>
    </row>
    <row r="144" spans="1:12" ht="14.25" customHeight="1">
      <c r="A144" s="953" t="s">
        <v>564</v>
      </c>
      <c r="B144" s="953"/>
      <c r="C144" s="953" t="s">
        <v>553</v>
      </c>
      <c r="D144" s="953"/>
      <c r="E144" s="953" t="s">
        <v>554</v>
      </c>
      <c r="F144" s="953"/>
      <c r="G144" s="953" t="s">
        <v>555</v>
      </c>
      <c r="H144" s="953"/>
      <c r="I144" s="953" t="s">
        <v>556</v>
      </c>
      <c r="J144" s="953"/>
    </row>
    <row r="145" spans="1:1021" ht="38.25">
      <c r="A145" s="243" t="s">
        <v>557</v>
      </c>
      <c r="B145" s="244" t="s">
        <v>565</v>
      </c>
      <c r="C145" s="244" t="s">
        <v>559</v>
      </c>
      <c r="D145" s="244" t="s">
        <v>560</v>
      </c>
      <c r="E145" s="244" t="s">
        <v>559</v>
      </c>
      <c r="F145" s="244" t="s">
        <v>560</v>
      </c>
      <c r="G145" s="244" t="s">
        <v>559</v>
      </c>
      <c r="H145" s="244" t="s">
        <v>560</v>
      </c>
      <c r="I145" s="244" t="s">
        <v>559</v>
      </c>
      <c r="J145" s="244" t="s">
        <v>560</v>
      </c>
    </row>
    <row r="146" spans="1:1021">
      <c r="A146" s="245" t="s">
        <v>561</v>
      </c>
      <c r="B146" s="256">
        <f>1/'Prod. GEXCHA'!D22</f>
        <v>5.0000000000000001E-4</v>
      </c>
      <c r="C146" s="257">
        <f>C129</f>
        <v>0</v>
      </c>
      <c r="D146" s="247">
        <f>B146*C146</f>
        <v>0</v>
      </c>
      <c r="E146" s="247">
        <f>C130</f>
        <v>0</v>
      </c>
      <c r="F146" s="247">
        <f>B146*E146</f>
        <v>0</v>
      </c>
      <c r="G146" s="247">
        <f>C131</f>
        <v>0</v>
      </c>
      <c r="H146" s="247">
        <f>B146*G146</f>
        <v>0</v>
      </c>
      <c r="I146" s="247">
        <f>C132</f>
        <v>0</v>
      </c>
      <c r="J146" s="247">
        <f>B146*I146</f>
        <v>0</v>
      </c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</row>
    <row r="147" spans="1:1021">
      <c r="A147" s="245" t="s">
        <v>562</v>
      </c>
      <c r="B147" s="256">
        <f>B146/'Prod. GEXCHA'!O22</f>
        <v>2.0000000000000002E-5</v>
      </c>
      <c r="C147" s="257">
        <f>F129</f>
        <v>0</v>
      </c>
      <c r="D147" s="247">
        <f>$B$147*C147</f>
        <v>0</v>
      </c>
      <c r="E147" s="247">
        <f>F130</f>
        <v>0</v>
      </c>
      <c r="F147" s="247">
        <f t="shared" ref="F147:J147" si="11">$B$147*E147</f>
        <v>0</v>
      </c>
      <c r="G147" s="247">
        <f>F131</f>
        <v>0</v>
      </c>
      <c r="H147" s="247">
        <f t="shared" si="11"/>
        <v>0</v>
      </c>
      <c r="I147" s="247">
        <f>F132</f>
        <v>0</v>
      </c>
      <c r="J147" s="247">
        <f t="shared" si="11"/>
        <v>0</v>
      </c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  <c r="AHY147"/>
      <c r="AHZ147"/>
      <c r="AIA147"/>
      <c r="AIB147"/>
      <c r="AIC147"/>
      <c r="AID147"/>
      <c r="AIE147"/>
      <c r="AIF147"/>
      <c r="AIG147"/>
      <c r="AIH147"/>
      <c r="AII147"/>
      <c r="AIJ147"/>
      <c r="AIK147"/>
      <c r="AIL147"/>
      <c r="AIM147"/>
      <c r="AIN147"/>
      <c r="AIO147"/>
      <c r="AIP147"/>
      <c r="AIQ147"/>
      <c r="AIR147"/>
      <c r="AIS147"/>
      <c r="AIT147"/>
      <c r="AIU147"/>
      <c r="AIV147"/>
      <c r="AIW147"/>
      <c r="AIX147"/>
      <c r="AIY147"/>
      <c r="AIZ147"/>
      <c r="AJA147"/>
      <c r="AJB147"/>
      <c r="AJC147"/>
      <c r="AJD147"/>
      <c r="AJE147"/>
      <c r="AJF147"/>
      <c r="AJG147"/>
      <c r="AJH147"/>
      <c r="AJI147"/>
      <c r="AJJ147"/>
      <c r="AJK147"/>
      <c r="AJL147"/>
      <c r="AJM147"/>
      <c r="AJN147"/>
      <c r="AJO147"/>
      <c r="AJP147"/>
      <c r="AJQ147"/>
      <c r="AJR147"/>
      <c r="AJS147"/>
      <c r="AJT147"/>
      <c r="AJU147"/>
      <c r="AJV147"/>
      <c r="AJW147"/>
      <c r="AJX147"/>
      <c r="AJY147"/>
      <c r="AJZ147"/>
      <c r="AKA147"/>
      <c r="AKB147"/>
      <c r="AKC147"/>
      <c r="AKD147"/>
      <c r="AKE147"/>
      <c r="AKF147"/>
      <c r="AKG147"/>
      <c r="AKH147"/>
      <c r="AKI147"/>
      <c r="AKJ147"/>
      <c r="AKK147"/>
      <c r="AKL147"/>
      <c r="AKM147"/>
      <c r="AKN147"/>
      <c r="AKO147"/>
      <c r="AKP147"/>
      <c r="AKQ147"/>
      <c r="AKR147"/>
      <c r="AKS147"/>
      <c r="AKT147"/>
      <c r="AKU147"/>
      <c r="AKV147"/>
      <c r="AKW147"/>
      <c r="AKX147"/>
      <c r="AKY147"/>
      <c r="AKZ147"/>
      <c r="ALA147"/>
      <c r="ALB147"/>
      <c r="ALC147"/>
      <c r="ALD147"/>
      <c r="ALE147"/>
      <c r="ALF147"/>
      <c r="ALG147"/>
      <c r="ALH147"/>
      <c r="ALI147"/>
      <c r="ALJ147"/>
      <c r="ALK147"/>
      <c r="ALL147"/>
      <c r="ALM147"/>
      <c r="ALN147"/>
      <c r="ALO147"/>
      <c r="ALP147"/>
      <c r="ALQ147"/>
      <c r="ALR147"/>
      <c r="ALS147"/>
      <c r="ALT147"/>
      <c r="ALU147"/>
      <c r="ALV147"/>
      <c r="ALW147"/>
      <c r="ALX147"/>
      <c r="ALY147"/>
      <c r="ALZ147"/>
      <c r="AMA147"/>
      <c r="AMB147"/>
      <c r="AMC147"/>
      <c r="AMD147"/>
      <c r="AME147"/>
      <c r="AMF147"/>
      <c r="AMG147"/>
    </row>
    <row r="148" spans="1:1021">
      <c r="A148" s="248" t="s">
        <v>566</v>
      </c>
      <c r="B148" s="249"/>
      <c r="C148" s="250"/>
      <c r="D148" s="250">
        <f>SUM(D146:D147)</f>
        <v>0</v>
      </c>
      <c r="E148" s="250"/>
      <c r="F148" s="250">
        <f t="shared" ref="F148:J148" si="12">SUM(F146:F147)</f>
        <v>0</v>
      </c>
      <c r="G148" s="250"/>
      <c r="H148" s="250">
        <f t="shared" si="12"/>
        <v>0</v>
      </c>
      <c r="I148" s="250"/>
      <c r="J148" s="250">
        <f t="shared" si="12"/>
        <v>0</v>
      </c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</row>
    <row r="149" spans="1:1021">
      <c r="A149" s="253"/>
      <c r="B149" s="258"/>
      <c r="C149" s="258"/>
      <c r="D149" s="258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</row>
    <row r="150" spans="1:1021" ht="14.25" customHeight="1">
      <c r="A150" s="953" t="s">
        <v>567</v>
      </c>
      <c r="B150" s="953"/>
      <c r="C150" s="953" t="s">
        <v>553</v>
      </c>
      <c r="D150" s="953"/>
      <c r="E150" s="953" t="s">
        <v>554</v>
      </c>
      <c r="F150" s="953"/>
      <c r="G150" s="953" t="s">
        <v>555</v>
      </c>
      <c r="H150" s="953"/>
      <c r="I150" s="953" t="s">
        <v>556</v>
      </c>
      <c r="J150" s="953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</row>
    <row r="151" spans="1:1021" ht="38.25">
      <c r="A151" s="243" t="s">
        <v>557</v>
      </c>
      <c r="B151" s="244" t="s">
        <v>565</v>
      </c>
      <c r="C151" s="244" t="s">
        <v>559</v>
      </c>
      <c r="D151" s="244" t="s">
        <v>560</v>
      </c>
      <c r="E151" s="244" t="s">
        <v>559</v>
      </c>
      <c r="F151" s="244" t="s">
        <v>560</v>
      </c>
      <c r="G151" s="244" t="s">
        <v>559</v>
      </c>
      <c r="H151" s="244" t="s">
        <v>560</v>
      </c>
      <c r="I151" s="244" t="s">
        <v>559</v>
      </c>
      <c r="J151" s="244" t="s">
        <v>560</v>
      </c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</row>
    <row r="152" spans="1:1021">
      <c r="A152" s="245" t="s">
        <v>561</v>
      </c>
      <c r="B152" s="256">
        <f>1/'Prod. GEXCHA'!E22</f>
        <v>7.6923076923076923E-4</v>
      </c>
      <c r="C152" s="257">
        <f>C129</f>
        <v>0</v>
      </c>
      <c r="D152" s="247">
        <f>B152*C152</f>
        <v>0</v>
      </c>
      <c r="E152" s="247">
        <f>C130</f>
        <v>0</v>
      </c>
      <c r="F152" s="247">
        <f>B152*E152</f>
        <v>0</v>
      </c>
      <c r="G152" s="247">
        <f>C131</f>
        <v>0</v>
      </c>
      <c r="H152" s="247">
        <f>B152*G152</f>
        <v>0</v>
      </c>
      <c r="I152" s="247">
        <f>C132</f>
        <v>0</v>
      </c>
      <c r="J152" s="247">
        <f>B152*I152</f>
        <v>0</v>
      </c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</row>
    <row r="153" spans="1:1021">
      <c r="A153" s="245" t="s">
        <v>562</v>
      </c>
      <c r="B153" s="256">
        <f>B152/'Prod. GEXCHA'!O22</f>
        <v>3.0769230769230768E-5</v>
      </c>
      <c r="C153" s="257">
        <f>F129</f>
        <v>0</v>
      </c>
      <c r="D153" s="247">
        <f>$B$153*C153</f>
        <v>0</v>
      </c>
      <c r="E153" s="247">
        <f>F130</f>
        <v>0</v>
      </c>
      <c r="F153" s="247">
        <f t="shared" ref="F153:J153" si="13">$B$153*E153</f>
        <v>0</v>
      </c>
      <c r="G153" s="247">
        <f>F131</f>
        <v>0</v>
      </c>
      <c r="H153" s="247">
        <f t="shared" si="13"/>
        <v>0</v>
      </c>
      <c r="I153" s="247">
        <f>F132</f>
        <v>0</v>
      </c>
      <c r="J153" s="247">
        <f t="shared" si="13"/>
        <v>0</v>
      </c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</row>
    <row r="154" spans="1:1021">
      <c r="A154" s="248" t="s">
        <v>566</v>
      </c>
      <c r="B154" s="249"/>
      <c r="C154" s="250"/>
      <c r="D154" s="250">
        <f>SUM(D152:D153)</f>
        <v>0</v>
      </c>
      <c r="E154" s="250"/>
      <c r="F154" s="250">
        <f t="shared" ref="F154:J154" si="14">SUM(F152:F153)</f>
        <v>0</v>
      </c>
      <c r="G154" s="250"/>
      <c r="H154" s="250">
        <f t="shared" si="14"/>
        <v>0</v>
      </c>
      <c r="I154" s="250"/>
      <c r="J154" s="250">
        <f t="shared" si="14"/>
        <v>0</v>
      </c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</row>
    <row r="155" spans="1:1021">
      <c r="A155" s="253"/>
      <c r="B155" s="258"/>
      <c r="C155" s="258"/>
      <c r="D155" s="258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</row>
    <row r="156" spans="1:1021" ht="14.25" customHeight="1">
      <c r="A156" s="953" t="s">
        <v>568</v>
      </c>
      <c r="B156" s="953"/>
      <c r="C156" s="953" t="s">
        <v>553</v>
      </c>
      <c r="D156" s="953"/>
      <c r="E156" s="953" t="s">
        <v>554</v>
      </c>
      <c r="F156" s="953"/>
      <c r="G156" s="953" t="s">
        <v>555</v>
      </c>
      <c r="H156" s="953"/>
      <c r="I156" s="953" t="s">
        <v>556</v>
      </c>
      <c r="J156" s="953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  <c r="HU156"/>
      <c r="HV156"/>
      <c r="HW156"/>
      <c r="HX156"/>
      <c r="HY156"/>
      <c r="HZ156"/>
      <c r="IA156"/>
      <c r="IB156"/>
      <c r="IC156"/>
      <c r="ID156"/>
      <c r="IE156"/>
      <c r="IF156"/>
      <c r="IG156"/>
      <c r="IH156"/>
      <c r="II156"/>
      <c r="IJ156"/>
      <c r="IK156"/>
      <c r="IL156"/>
      <c r="IM156"/>
      <c r="IN156"/>
      <c r="IO156"/>
      <c r="IP156"/>
      <c r="IQ156"/>
      <c r="IR156"/>
      <c r="IS156"/>
      <c r="IT156"/>
      <c r="IU156"/>
      <c r="IV156"/>
      <c r="IW156"/>
      <c r="IX156"/>
      <c r="IY156"/>
      <c r="IZ156"/>
      <c r="JA156"/>
      <c r="JB156"/>
      <c r="JC156"/>
      <c r="JD156"/>
      <c r="JE156"/>
      <c r="JF156"/>
      <c r="JG156"/>
      <c r="JH156"/>
      <c r="JI156"/>
      <c r="JJ156"/>
      <c r="JK156"/>
      <c r="JL156"/>
      <c r="JM156"/>
      <c r="JN156"/>
      <c r="JO156"/>
      <c r="JP156"/>
      <c r="JQ156"/>
      <c r="JR156"/>
      <c r="JS156"/>
      <c r="JT156"/>
      <c r="JU156"/>
      <c r="JV156"/>
      <c r="JW156"/>
      <c r="JX156"/>
      <c r="JY156"/>
      <c r="JZ156"/>
      <c r="KA156"/>
      <c r="KB156"/>
      <c r="KC156"/>
      <c r="KD156"/>
      <c r="KE156"/>
      <c r="KF156"/>
      <c r="KG156"/>
      <c r="KH156"/>
      <c r="KI156"/>
      <c r="KJ156"/>
      <c r="KK156"/>
      <c r="KL156"/>
      <c r="KM156"/>
      <c r="KN156"/>
      <c r="KO156"/>
      <c r="KP156"/>
      <c r="KQ156"/>
      <c r="KR156"/>
      <c r="KS156"/>
      <c r="KT156"/>
      <c r="KU156"/>
      <c r="KV156"/>
      <c r="KW156"/>
      <c r="KX156"/>
      <c r="KY156"/>
      <c r="KZ156"/>
      <c r="LA156"/>
      <c r="LB156"/>
      <c r="LC156"/>
      <c r="LD156"/>
      <c r="LE156"/>
      <c r="LF156"/>
      <c r="LG156"/>
      <c r="LH156"/>
      <c r="LI156"/>
      <c r="LJ156"/>
      <c r="LK156"/>
      <c r="LL156"/>
      <c r="LM156"/>
      <c r="LN156"/>
      <c r="LO156"/>
      <c r="LP156"/>
      <c r="LQ156"/>
      <c r="LR156"/>
      <c r="LS156"/>
      <c r="LT156"/>
      <c r="LU156"/>
      <c r="LV156"/>
      <c r="LW156"/>
      <c r="LX156"/>
      <c r="LY156"/>
      <c r="LZ156"/>
      <c r="MA156"/>
      <c r="MB156"/>
      <c r="MC156"/>
      <c r="MD156"/>
      <c r="ME156"/>
      <c r="MF156"/>
      <c r="MG156"/>
      <c r="MH156"/>
      <c r="MI156"/>
      <c r="MJ156"/>
      <c r="MK156"/>
      <c r="ML156"/>
      <c r="MM156"/>
      <c r="MN156"/>
      <c r="MO156"/>
      <c r="MP156"/>
      <c r="MQ156"/>
      <c r="MR156"/>
      <c r="MS156"/>
      <c r="MT156"/>
      <c r="MU156"/>
      <c r="MV156"/>
      <c r="MW156"/>
      <c r="MX156"/>
      <c r="MY156"/>
      <c r="MZ156"/>
      <c r="NA156"/>
      <c r="NB156"/>
      <c r="NC156"/>
      <c r="ND156"/>
      <c r="NE156"/>
      <c r="NF156"/>
      <c r="NG156"/>
      <c r="NH156"/>
      <c r="NI156"/>
      <c r="NJ156"/>
      <c r="NK156"/>
      <c r="NL156"/>
      <c r="NM156"/>
      <c r="NN156"/>
      <c r="NO156"/>
      <c r="NP156"/>
      <c r="NQ156"/>
      <c r="NR156"/>
      <c r="NS156"/>
      <c r="NT156"/>
      <c r="NU156"/>
      <c r="NV156"/>
      <c r="NW156"/>
      <c r="NX156"/>
      <c r="NY156"/>
      <c r="NZ156"/>
      <c r="OA156"/>
      <c r="OB156"/>
      <c r="OC156"/>
      <c r="OD156"/>
      <c r="OE156"/>
      <c r="OF156"/>
      <c r="OG156"/>
      <c r="OH156"/>
      <c r="OI156"/>
      <c r="OJ156"/>
      <c r="OK156"/>
      <c r="OL156"/>
      <c r="OM156"/>
      <c r="ON156"/>
      <c r="OO156"/>
      <c r="OP156"/>
      <c r="OQ156"/>
      <c r="OR156"/>
      <c r="OS156"/>
      <c r="OT156"/>
      <c r="OU156"/>
      <c r="OV156"/>
      <c r="OW156"/>
      <c r="OX156"/>
      <c r="OY156"/>
      <c r="OZ156"/>
      <c r="PA156"/>
      <c r="PB156"/>
      <c r="PC156"/>
      <c r="PD156"/>
      <c r="PE156"/>
      <c r="PF156"/>
      <c r="PG156"/>
      <c r="PH156"/>
      <c r="PI156"/>
      <c r="PJ156"/>
      <c r="PK156"/>
      <c r="PL156"/>
      <c r="PM156"/>
      <c r="PN156"/>
      <c r="PO156"/>
      <c r="PP156"/>
      <c r="PQ156"/>
      <c r="PR156"/>
      <c r="PS156"/>
      <c r="PT156"/>
      <c r="PU156"/>
      <c r="PV156"/>
      <c r="PW156"/>
      <c r="PX156"/>
      <c r="PY156"/>
      <c r="PZ156"/>
      <c r="QA156"/>
      <c r="QB156"/>
      <c r="QC156"/>
      <c r="QD156"/>
      <c r="QE156"/>
      <c r="QF156"/>
      <c r="QG156"/>
      <c r="QH156"/>
      <c r="QI156"/>
      <c r="QJ156"/>
      <c r="QK156"/>
      <c r="QL156"/>
      <c r="QM156"/>
      <c r="QN156"/>
      <c r="QO156"/>
      <c r="QP156"/>
      <c r="QQ156"/>
      <c r="QR156"/>
      <c r="QS156"/>
      <c r="QT156"/>
      <c r="QU156"/>
      <c r="QV156"/>
      <c r="QW156"/>
      <c r="QX156"/>
      <c r="QY156"/>
      <c r="QZ156"/>
      <c r="RA156"/>
      <c r="RB156"/>
      <c r="RC156"/>
      <c r="RD156"/>
      <c r="RE156"/>
      <c r="RF156"/>
      <c r="RG156"/>
      <c r="RH156"/>
      <c r="RI156"/>
      <c r="RJ156"/>
      <c r="RK156"/>
      <c r="RL156"/>
      <c r="RM156"/>
      <c r="RN156"/>
      <c r="RO156"/>
      <c r="RP156"/>
      <c r="RQ156"/>
      <c r="RR156"/>
      <c r="RS156"/>
      <c r="RT156"/>
      <c r="RU156"/>
      <c r="RV156"/>
      <c r="RW156"/>
      <c r="RX156"/>
      <c r="RY156"/>
      <c r="RZ156"/>
      <c r="SA156"/>
      <c r="SB156"/>
      <c r="SC156"/>
      <c r="SD156"/>
      <c r="SE156"/>
      <c r="SF156"/>
      <c r="SG156"/>
      <c r="SH156"/>
      <c r="SI156"/>
      <c r="SJ156"/>
      <c r="SK156"/>
      <c r="SL156"/>
      <c r="SM156"/>
      <c r="SN156"/>
      <c r="SO156"/>
      <c r="SP156"/>
      <c r="SQ156"/>
      <c r="SR156"/>
      <c r="SS156"/>
      <c r="ST156"/>
      <c r="SU156"/>
      <c r="SV156"/>
      <c r="SW156"/>
      <c r="SX156"/>
      <c r="SY156"/>
      <c r="SZ156"/>
      <c r="TA156"/>
      <c r="TB156"/>
      <c r="TC156"/>
      <c r="TD156"/>
      <c r="TE156"/>
      <c r="TF156"/>
      <c r="TG156"/>
      <c r="TH156"/>
      <c r="TI156"/>
      <c r="TJ156"/>
      <c r="TK156"/>
      <c r="TL156"/>
      <c r="TM156"/>
      <c r="TN156"/>
      <c r="TO156"/>
      <c r="TP156"/>
      <c r="TQ156"/>
      <c r="TR156"/>
      <c r="TS156"/>
      <c r="TT156"/>
      <c r="TU156"/>
      <c r="TV156"/>
      <c r="TW156"/>
      <c r="TX156"/>
      <c r="TY156"/>
      <c r="TZ156"/>
      <c r="UA156"/>
      <c r="UB156"/>
      <c r="UC156"/>
      <c r="UD156"/>
      <c r="UE156"/>
      <c r="UF156"/>
      <c r="UG156"/>
      <c r="UH156"/>
      <c r="UI156"/>
      <c r="UJ156"/>
      <c r="UK156"/>
      <c r="UL156"/>
      <c r="UM156"/>
      <c r="UN156"/>
      <c r="UO156"/>
      <c r="UP156"/>
      <c r="UQ156"/>
      <c r="UR156"/>
      <c r="US156"/>
      <c r="UT156"/>
      <c r="UU156"/>
      <c r="UV156"/>
      <c r="UW156"/>
      <c r="UX156"/>
      <c r="UY156"/>
      <c r="UZ156"/>
      <c r="VA156"/>
      <c r="VB156"/>
      <c r="VC156"/>
      <c r="VD156"/>
      <c r="VE156"/>
      <c r="VF156"/>
      <c r="VG156"/>
      <c r="VH156"/>
      <c r="VI156"/>
      <c r="VJ156"/>
      <c r="VK156"/>
      <c r="VL156"/>
      <c r="VM156"/>
      <c r="VN156"/>
      <c r="VO156"/>
      <c r="VP156"/>
      <c r="VQ156"/>
      <c r="VR156"/>
      <c r="VS156"/>
      <c r="VT156"/>
      <c r="VU156"/>
      <c r="VV156"/>
      <c r="VW156"/>
      <c r="VX156"/>
      <c r="VY156"/>
      <c r="VZ156"/>
      <c r="WA156"/>
      <c r="WB156"/>
      <c r="WC156"/>
      <c r="WD156"/>
      <c r="WE156"/>
      <c r="WF156"/>
      <c r="WG156"/>
      <c r="WH156"/>
      <c r="WI156"/>
      <c r="WJ156"/>
      <c r="WK156"/>
      <c r="WL156"/>
      <c r="WM156"/>
      <c r="WN156"/>
      <c r="WO156"/>
      <c r="WP156"/>
      <c r="WQ156"/>
      <c r="WR156"/>
      <c r="WS156"/>
      <c r="WT156"/>
      <c r="WU156"/>
      <c r="WV156"/>
      <c r="WW156"/>
      <c r="WX156"/>
      <c r="WY156"/>
      <c r="WZ156"/>
      <c r="XA156"/>
      <c r="XB156"/>
      <c r="XC156"/>
      <c r="XD156"/>
      <c r="XE156"/>
      <c r="XF156"/>
      <c r="XG156"/>
      <c r="XH156"/>
      <c r="XI156"/>
      <c r="XJ156"/>
      <c r="XK156"/>
      <c r="XL156"/>
      <c r="XM156"/>
      <c r="XN156"/>
      <c r="XO156"/>
      <c r="XP156"/>
      <c r="XQ156"/>
      <c r="XR156"/>
      <c r="XS156"/>
      <c r="XT156"/>
      <c r="XU156"/>
      <c r="XV156"/>
      <c r="XW156"/>
      <c r="XX156"/>
      <c r="XY156"/>
      <c r="XZ156"/>
      <c r="YA156"/>
      <c r="YB156"/>
      <c r="YC156"/>
      <c r="YD156"/>
      <c r="YE156"/>
      <c r="YF156"/>
      <c r="YG156"/>
      <c r="YH156"/>
      <c r="YI156"/>
      <c r="YJ156"/>
      <c r="YK156"/>
      <c r="YL156"/>
      <c r="YM156"/>
      <c r="YN156"/>
      <c r="YO156"/>
      <c r="YP156"/>
      <c r="YQ156"/>
      <c r="YR156"/>
      <c r="YS156"/>
      <c r="YT156"/>
      <c r="YU156"/>
      <c r="YV156"/>
      <c r="YW156"/>
      <c r="YX156"/>
      <c r="YY156"/>
      <c r="YZ156"/>
      <c r="ZA156"/>
      <c r="ZB156"/>
      <c r="ZC156"/>
      <c r="ZD156"/>
      <c r="ZE156"/>
      <c r="ZF156"/>
      <c r="ZG156"/>
      <c r="ZH156"/>
      <c r="ZI156"/>
      <c r="ZJ156"/>
      <c r="ZK156"/>
      <c r="ZL156"/>
      <c r="ZM156"/>
      <c r="ZN156"/>
      <c r="ZO156"/>
      <c r="ZP156"/>
      <c r="ZQ156"/>
      <c r="ZR156"/>
      <c r="ZS156"/>
      <c r="ZT156"/>
      <c r="ZU156"/>
      <c r="ZV156"/>
      <c r="ZW156"/>
      <c r="ZX156"/>
      <c r="ZY156"/>
      <c r="ZZ156"/>
      <c r="AAA156"/>
      <c r="AAB156"/>
      <c r="AAC156"/>
      <c r="AAD156"/>
      <c r="AAE156"/>
      <c r="AAF156"/>
      <c r="AAG156"/>
      <c r="AAH156"/>
      <c r="AAI156"/>
      <c r="AAJ156"/>
      <c r="AAK156"/>
      <c r="AAL156"/>
      <c r="AAM156"/>
      <c r="AAN156"/>
      <c r="AAO156"/>
      <c r="AAP156"/>
      <c r="AAQ156"/>
      <c r="AAR156"/>
      <c r="AAS156"/>
      <c r="AAT156"/>
      <c r="AAU156"/>
      <c r="AAV156"/>
      <c r="AAW156"/>
      <c r="AAX156"/>
      <c r="AAY156"/>
      <c r="AAZ156"/>
      <c r="ABA156"/>
      <c r="ABB156"/>
      <c r="ABC156"/>
      <c r="ABD156"/>
      <c r="ABE156"/>
      <c r="ABF156"/>
      <c r="ABG156"/>
      <c r="ABH156"/>
      <c r="ABI156"/>
      <c r="ABJ156"/>
      <c r="ABK156"/>
      <c r="ABL156"/>
      <c r="ABM156"/>
      <c r="ABN156"/>
      <c r="ABO156"/>
      <c r="ABP156"/>
      <c r="ABQ156"/>
      <c r="ABR156"/>
      <c r="ABS156"/>
      <c r="ABT156"/>
      <c r="ABU156"/>
      <c r="ABV156"/>
      <c r="ABW156"/>
      <c r="ABX156"/>
      <c r="ABY156"/>
      <c r="ABZ156"/>
      <c r="ACA156"/>
      <c r="ACB156"/>
      <c r="ACC156"/>
      <c r="ACD156"/>
      <c r="ACE156"/>
      <c r="ACF156"/>
      <c r="ACG156"/>
      <c r="ACH156"/>
      <c r="ACI156"/>
      <c r="ACJ156"/>
      <c r="ACK156"/>
      <c r="ACL156"/>
      <c r="ACM156"/>
      <c r="ACN156"/>
      <c r="ACO156"/>
      <c r="ACP156"/>
      <c r="ACQ156"/>
      <c r="ACR156"/>
      <c r="ACS156"/>
      <c r="ACT156"/>
      <c r="ACU156"/>
      <c r="ACV156"/>
      <c r="ACW156"/>
      <c r="ACX156"/>
      <c r="ACY156"/>
      <c r="ACZ156"/>
      <c r="ADA156"/>
      <c r="ADB156"/>
      <c r="ADC156"/>
      <c r="ADD156"/>
      <c r="ADE156"/>
      <c r="ADF156"/>
      <c r="ADG156"/>
      <c r="ADH156"/>
      <c r="ADI156"/>
      <c r="ADJ156"/>
      <c r="ADK156"/>
      <c r="ADL156"/>
      <c r="ADM156"/>
      <c r="ADN156"/>
      <c r="ADO156"/>
      <c r="ADP156"/>
      <c r="ADQ156"/>
      <c r="ADR156"/>
      <c r="ADS156"/>
      <c r="ADT156"/>
      <c r="ADU156"/>
      <c r="ADV156"/>
      <c r="ADW156"/>
      <c r="ADX156"/>
      <c r="ADY156"/>
      <c r="ADZ156"/>
      <c r="AEA156"/>
      <c r="AEB156"/>
      <c r="AEC156"/>
      <c r="AED156"/>
      <c r="AEE156"/>
      <c r="AEF156"/>
      <c r="AEG156"/>
      <c r="AEH156"/>
      <c r="AEI156"/>
      <c r="AEJ156"/>
      <c r="AEK156"/>
      <c r="AEL156"/>
      <c r="AEM156"/>
      <c r="AEN156"/>
      <c r="AEO156"/>
      <c r="AEP156"/>
      <c r="AEQ156"/>
      <c r="AER156"/>
      <c r="AES156"/>
      <c r="AET156"/>
      <c r="AEU156"/>
      <c r="AEV156"/>
      <c r="AEW156"/>
      <c r="AEX156"/>
      <c r="AEY156"/>
      <c r="AEZ156"/>
      <c r="AFA156"/>
      <c r="AFB156"/>
      <c r="AFC156"/>
      <c r="AFD156"/>
      <c r="AFE156"/>
      <c r="AFF156"/>
      <c r="AFG156"/>
      <c r="AFH156"/>
      <c r="AFI156"/>
      <c r="AFJ156"/>
      <c r="AFK156"/>
      <c r="AFL156"/>
      <c r="AFM156"/>
      <c r="AFN156"/>
      <c r="AFO156"/>
      <c r="AFP156"/>
      <c r="AFQ156"/>
      <c r="AFR156"/>
      <c r="AFS156"/>
      <c r="AFT156"/>
      <c r="AFU156"/>
      <c r="AFV156"/>
      <c r="AFW156"/>
      <c r="AFX156"/>
      <c r="AFY156"/>
      <c r="AFZ156"/>
      <c r="AGA156"/>
      <c r="AGB156"/>
      <c r="AGC156"/>
      <c r="AGD156"/>
      <c r="AGE156"/>
      <c r="AGF156"/>
      <c r="AGG156"/>
      <c r="AGH156"/>
      <c r="AGI156"/>
      <c r="AGJ156"/>
      <c r="AGK156"/>
      <c r="AGL156"/>
      <c r="AGM156"/>
      <c r="AGN156"/>
      <c r="AGO156"/>
      <c r="AGP156"/>
      <c r="AGQ156"/>
      <c r="AGR156"/>
      <c r="AGS156"/>
      <c r="AGT156"/>
      <c r="AGU156"/>
      <c r="AGV156"/>
      <c r="AGW156"/>
      <c r="AGX156"/>
      <c r="AGY156"/>
      <c r="AGZ156"/>
      <c r="AHA156"/>
      <c r="AHB156"/>
      <c r="AHC156"/>
      <c r="AHD156"/>
      <c r="AHE156"/>
      <c r="AHF156"/>
      <c r="AHG156"/>
      <c r="AHH156"/>
      <c r="AHI156"/>
      <c r="AHJ156"/>
      <c r="AHK156"/>
      <c r="AHL156"/>
      <c r="AHM156"/>
      <c r="AHN156"/>
      <c r="AHO156"/>
      <c r="AHP156"/>
      <c r="AHQ156"/>
      <c r="AHR156"/>
      <c r="AHS156"/>
      <c r="AHT156"/>
      <c r="AHU156"/>
      <c r="AHV156"/>
      <c r="AHW156"/>
      <c r="AHX156"/>
      <c r="AHY156"/>
      <c r="AHZ156"/>
      <c r="AIA156"/>
      <c r="AIB156"/>
      <c r="AIC156"/>
      <c r="AID156"/>
      <c r="AIE156"/>
      <c r="AIF156"/>
      <c r="AIG156"/>
      <c r="AIH156"/>
      <c r="AII156"/>
      <c r="AIJ156"/>
      <c r="AIK156"/>
      <c r="AIL156"/>
      <c r="AIM156"/>
      <c r="AIN156"/>
      <c r="AIO156"/>
      <c r="AIP156"/>
      <c r="AIQ156"/>
      <c r="AIR156"/>
      <c r="AIS156"/>
      <c r="AIT156"/>
      <c r="AIU156"/>
      <c r="AIV156"/>
      <c r="AIW156"/>
      <c r="AIX156"/>
      <c r="AIY156"/>
      <c r="AIZ156"/>
      <c r="AJA156"/>
      <c r="AJB156"/>
      <c r="AJC156"/>
      <c r="AJD156"/>
      <c r="AJE156"/>
      <c r="AJF156"/>
      <c r="AJG156"/>
      <c r="AJH156"/>
      <c r="AJI156"/>
      <c r="AJJ156"/>
      <c r="AJK156"/>
      <c r="AJL156"/>
      <c r="AJM156"/>
      <c r="AJN156"/>
      <c r="AJO156"/>
      <c r="AJP156"/>
      <c r="AJQ156"/>
      <c r="AJR156"/>
      <c r="AJS156"/>
      <c r="AJT156"/>
      <c r="AJU156"/>
      <c r="AJV156"/>
      <c r="AJW156"/>
      <c r="AJX156"/>
      <c r="AJY156"/>
      <c r="AJZ156"/>
      <c r="AKA156"/>
      <c r="AKB156"/>
      <c r="AKC156"/>
      <c r="AKD156"/>
      <c r="AKE156"/>
      <c r="AKF156"/>
      <c r="AKG156"/>
      <c r="AKH156"/>
      <c r="AKI156"/>
      <c r="AKJ156"/>
      <c r="AKK156"/>
      <c r="AKL156"/>
      <c r="AKM156"/>
      <c r="AKN156"/>
      <c r="AKO156"/>
      <c r="AKP156"/>
      <c r="AKQ156"/>
      <c r="AKR156"/>
      <c r="AKS156"/>
      <c r="AKT156"/>
      <c r="AKU156"/>
      <c r="AKV156"/>
      <c r="AKW156"/>
      <c r="AKX156"/>
      <c r="AKY156"/>
      <c r="AKZ156"/>
      <c r="ALA156"/>
      <c r="ALB156"/>
      <c r="ALC156"/>
      <c r="ALD156"/>
      <c r="ALE156"/>
      <c r="ALF156"/>
      <c r="ALG156"/>
      <c r="ALH156"/>
      <c r="ALI156"/>
      <c r="ALJ156"/>
      <c r="ALK156"/>
      <c r="ALL156"/>
      <c r="ALM156"/>
      <c r="ALN156"/>
      <c r="ALO156"/>
      <c r="ALP156"/>
      <c r="ALQ156"/>
      <c r="ALR156"/>
      <c r="ALS156"/>
      <c r="ALT156"/>
      <c r="ALU156"/>
      <c r="ALV156"/>
      <c r="ALW156"/>
      <c r="ALX156"/>
      <c r="ALY156"/>
      <c r="ALZ156"/>
      <c r="AMA156"/>
      <c r="AMB156"/>
      <c r="AMC156"/>
      <c r="AMD156"/>
      <c r="AME156"/>
      <c r="AMF156"/>
      <c r="AMG156"/>
    </row>
    <row r="157" spans="1:1021" ht="38.25">
      <c r="A157" s="243" t="s">
        <v>557</v>
      </c>
      <c r="B157" s="244" t="s">
        <v>565</v>
      </c>
      <c r="C157" s="244" t="s">
        <v>559</v>
      </c>
      <c r="D157" s="244" t="s">
        <v>560</v>
      </c>
      <c r="E157" s="244" t="s">
        <v>559</v>
      </c>
      <c r="F157" s="244" t="s">
        <v>560</v>
      </c>
      <c r="G157" s="244" t="s">
        <v>559</v>
      </c>
      <c r="H157" s="244" t="s">
        <v>560</v>
      </c>
      <c r="I157" s="244" t="s">
        <v>559</v>
      </c>
      <c r="J157" s="244" t="s">
        <v>560</v>
      </c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  <c r="HU157"/>
      <c r="HV157"/>
      <c r="HW157"/>
      <c r="HX157"/>
      <c r="HY157"/>
      <c r="HZ157"/>
      <c r="IA157"/>
      <c r="IB157"/>
      <c r="IC157"/>
      <c r="ID157"/>
      <c r="IE157"/>
      <c r="IF157"/>
      <c r="IG157"/>
      <c r="IH157"/>
      <c r="II157"/>
      <c r="IJ157"/>
      <c r="IK157"/>
      <c r="IL157"/>
      <c r="IM157"/>
      <c r="IN157"/>
      <c r="IO157"/>
      <c r="IP157"/>
      <c r="IQ157"/>
      <c r="IR157"/>
      <c r="IS157"/>
      <c r="IT157"/>
      <c r="IU157"/>
      <c r="IV157"/>
      <c r="IW157"/>
      <c r="IX157"/>
      <c r="IY157"/>
      <c r="IZ157"/>
      <c r="JA157"/>
      <c r="JB157"/>
      <c r="JC157"/>
      <c r="JD157"/>
      <c r="JE157"/>
      <c r="JF157"/>
      <c r="JG157"/>
      <c r="JH157"/>
      <c r="JI157"/>
      <c r="JJ157"/>
      <c r="JK157"/>
      <c r="JL157"/>
      <c r="JM157"/>
      <c r="JN157"/>
      <c r="JO157"/>
      <c r="JP157"/>
      <c r="JQ157"/>
      <c r="JR157"/>
      <c r="JS157"/>
      <c r="JT157"/>
      <c r="JU157"/>
      <c r="JV157"/>
      <c r="JW157"/>
      <c r="JX157"/>
      <c r="JY157"/>
      <c r="JZ157"/>
      <c r="KA157"/>
      <c r="KB157"/>
      <c r="KC157"/>
      <c r="KD157"/>
      <c r="KE157"/>
      <c r="KF157"/>
      <c r="KG157"/>
      <c r="KH157"/>
      <c r="KI157"/>
      <c r="KJ157"/>
      <c r="KK157"/>
      <c r="KL157"/>
      <c r="KM157"/>
      <c r="KN157"/>
      <c r="KO157"/>
      <c r="KP157"/>
      <c r="KQ157"/>
      <c r="KR157"/>
      <c r="KS157"/>
      <c r="KT157"/>
      <c r="KU157"/>
      <c r="KV157"/>
      <c r="KW157"/>
      <c r="KX157"/>
      <c r="KY157"/>
      <c r="KZ157"/>
      <c r="LA157"/>
      <c r="LB157"/>
      <c r="LC157"/>
      <c r="LD157"/>
      <c r="LE157"/>
      <c r="LF157"/>
      <c r="LG157"/>
      <c r="LH157"/>
      <c r="LI157"/>
      <c r="LJ157"/>
      <c r="LK157"/>
      <c r="LL157"/>
      <c r="LM157"/>
      <c r="LN157"/>
      <c r="LO157"/>
      <c r="LP157"/>
      <c r="LQ157"/>
      <c r="LR157"/>
      <c r="LS157"/>
      <c r="LT157"/>
      <c r="LU157"/>
      <c r="LV157"/>
      <c r="LW157"/>
      <c r="LX157"/>
      <c r="LY157"/>
      <c r="LZ157"/>
      <c r="MA157"/>
      <c r="MB157"/>
      <c r="MC157"/>
      <c r="MD157"/>
      <c r="ME157"/>
      <c r="MF157"/>
      <c r="MG157"/>
      <c r="MH157"/>
      <c r="MI157"/>
      <c r="MJ157"/>
      <c r="MK157"/>
      <c r="ML157"/>
      <c r="MM157"/>
      <c r="MN157"/>
      <c r="MO157"/>
      <c r="MP157"/>
      <c r="MQ157"/>
      <c r="MR157"/>
      <c r="MS157"/>
      <c r="MT157"/>
      <c r="MU157"/>
      <c r="MV157"/>
      <c r="MW157"/>
      <c r="MX157"/>
      <c r="MY157"/>
      <c r="MZ157"/>
      <c r="NA157"/>
      <c r="NB157"/>
      <c r="NC157"/>
      <c r="ND157"/>
      <c r="NE157"/>
      <c r="NF157"/>
      <c r="NG157"/>
      <c r="NH157"/>
      <c r="NI157"/>
      <c r="NJ157"/>
      <c r="NK157"/>
      <c r="NL157"/>
      <c r="NM157"/>
      <c r="NN157"/>
      <c r="NO157"/>
      <c r="NP157"/>
      <c r="NQ157"/>
      <c r="NR157"/>
      <c r="NS157"/>
      <c r="NT157"/>
      <c r="NU157"/>
      <c r="NV157"/>
      <c r="NW157"/>
      <c r="NX157"/>
      <c r="NY157"/>
      <c r="NZ157"/>
      <c r="OA157"/>
      <c r="OB157"/>
      <c r="OC157"/>
      <c r="OD157"/>
      <c r="OE157"/>
      <c r="OF157"/>
      <c r="OG157"/>
      <c r="OH157"/>
      <c r="OI157"/>
      <c r="OJ157"/>
      <c r="OK157"/>
      <c r="OL157"/>
      <c r="OM157"/>
      <c r="ON157"/>
      <c r="OO157"/>
      <c r="OP157"/>
      <c r="OQ157"/>
      <c r="OR157"/>
      <c r="OS157"/>
      <c r="OT157"/>
      <c r="OU157"/>
      <c r="OV157"/>
      <c r="OW157"/>
      <c r="OX157"/>
      <c r="OY157"/>
      <c r="OZ157"/>
      <c r="PA157"/>
      <c r="PB157"/>
      <c r="PC157"/>
      <c r="PD157"/>
      <c r="PE157"/>
      <c r="PF157"/>
      <c r="PG157"/>
      <c r="PH157"/>
      <c r="PI157"/>
      <c r="PJ157"/>
      <c r="PK157"/>
      <c r="PL157"/>
      <c r="PM157"/>
      <c r="PN157"/>
      <c r="PO157"/>
      <c r="PP157"/>
      <c r="PQ157"/>
      <c r="PR157"/>
      <c r="PS157"/>
      <c r="PT157"/>
      <c r="PU157"/>
      <c r="PV157"/>
      <c r="PW157"/>
      <c r="PX157"/>
      <c r="PY157"/>
      <c r="PZ157"/>
      <c r="QA157"/>
      <c r="QB157"/>
      <c r="QC157"/>
      <c r="QD157"/>
      <c r="QE157"/>
      <c r="QF157"/>
      <c r="QG157"/>
      <c r="QH157"/>
      <c r="QI157"/>
      <c r="QJ157"/>
      <c r="QK157"/>
      <c r="QL157"/>
      <c r="QM157"/>
      <c r="QN157"/>
      <c r="QO157"/>
      <c r="QP157"/>
      <c r="QQ157"/>
      <c r="QR157"/>
      <c r="QS157"/>
      <c r="QT157"/>
      <c r="QU157"/>
      <c r="QV157"/>
      <c r="QW157"/>
      <c r="QX157"/>
      <c r="QY157"/>
      <c r="QZ157"/>
      <c r="RA157"/>
      <c r="RB157"/>
      <c r="RC157"/>
      <c r="RD157"/>
      <c r="RE157"/>
      <c r="RF157"/>
      <c r="RG157"/>
      <c r="RH157"/>
      <c r="RI157"/>
      <c r="RJ157"/>
      <c r="RK157"/>
      <c r="RL157"/>
      <c r="RM157"/>
      <c r="RN157"/>
      <c r="RO157"/>
      <c r="RP157"/>
      <c r="RQ157"/>
      <c r="RR157"/>
      <c r="RS157"/>
      <c r="RT157"/>
      <c r="RU157"/>
      <c r="RV157"/>
      <c r="RW157"/>
      <c r="RX157"/>
      <c r="RY157"/>
      <c r="RZ157"/>
      <c r="SA157"/>
      <c r="SB157"/>
      <c r="SC157"/>
      <c r="SD157"/>
      <c r="SE157"/>
      <c r="SF157"/>
      <c r="SG157"/>
      <c r="SH157"/>
      <c r="SI157"/>
      <c r="SJ157"/>
      <c r="SK157"/>
      <c r="SL157"/>
      <c r="SM157"/>
      <c r="SN157"/>
      <c r="SO157"/>
      <c r="SP157"/>
      <c r="SQ157"/>
      <c r="SR157"/>
      <c r="SS157"/>
      <c r="ST157"/>
      <c r="SU157"/>
      <c r="SV157"/>
      <c r="SW157"/>
      <c r="SX157"/>
      <c r="SY157"/>
      <c r="SZ157"/>
      <c r="TA157"/>
      <c r="TB157"/>
      <c r="TC157"/>
      <c r="TD157"/>
      <c r="TE157"/>
      <c r="TF157"/>
      <c r="TG157"/>
      <c r="TH157"/>
      <c r="TI157"/>
      <c r="TJ157"/>
      <c r="TK157"/>
      <c r="TL157"/>
      <c r="TM157"/>
      <c r="TN157"/>
      <c r="TO157"/>
      <c r="TP157"/>
      <c r="TQ157"/>
      <c r="TR157"/>
      <c r="TS157"/>
      <c r="TT157"/>
      <c r="TU157"/>
      <c r="TV157"/>
      <c r="TW157"/>
      <c r="TX157"/>
      <c r="TY157"/>
      <c r="TZ157"/>
      <c r="UA157"/>
      <c r="UB157"/>
      <c r="UC157"/>
      <c r="UD157"/>
      <c r="UE157"/>
      <c r="UF157"/>
      <c r="UG157"/>
      <c r="UH157"/>
      <c r="UI157"/>
      <c r="UJ157"/>
      <c r="UK157"/>
      <c r="UL157"/>
      <c r="UM157"/>
      <c r="UN157"/>
      <c r="UO157"/>
      <c r="UP157"/>
      <c r="UQ157"/>
      <c r="UR157"/>
      <c r="US157"/>
      <c r="UT157"/>
      <c r="UU157"/>
      <c r="UV157"/>
      <c r="UW157"/>
      <c r="UX157"/>
      <c r="UY157"/>
      <c r="UZ157"/>
      <c r="VA157"/>
      <c r="VB157"/>
      <c r="VC157"/>
      <c r="VD157"/>
      <c r="VE157"/>
      <c r="VF157"/>
      <c r="VG157"/>
      <c r="VH157"/>
      <c r="VI157"/>
      <c r="VJ157"/>
      <c r="VK157"/>
      <c r="VL157"/>
      <c r="VM157"/>
      <c r="VN157"/>
      <c r="VO157"/>
      <c r="VP157"/>
      <c r="VQ157"/>
      <c r="VR157"/>
      <c r="VS157"/>
      <c r="VT157"/>
      <c r="VU157"/>
      <c r="VV157"/>
      <c r="VW157"/>
      <c r="VX157"/>
      <c r="VY157"/>
      <c r="VZ157"/>
      <c r="WA157"/>
      <c r="WB157"/>
      <c r="WC157"/>
      <c r="WD157"/>
      <c r="WE157"/>
      <c r="WF157"/>
      <c r="WG157"/>
      <c r="WH157"/>
      <c r="WI157"/>
      <c r="WJ157"/>
      <c r="WK157"/>
      <c r="WL157"/>
      <c r="WM157"/>
      <c r="WN157"/>
      <c r="WO157"/>
      <c r="WP157"/>
      <c r="WQ157"/>
      <c r="WR157"/>
      <c r="WS157"/>
      <c r="WT157"/>
      <c r="WU157"/>
      <c r="WV157"/>
      <c r="WW157"/>
      <c r="WX157"/>
      <c r="WY157"/>
      <c r="WZ157"/>
      <c r="XA157"/>
      <c r="XB157"/>
      <c r="XC157"/>
      <c r="XD157"/>
      <c r="XE157"/>
      <c r="XF157"/>
      <c r="XG157"/>
      <c r="XH157"/>
      <c r="XI157"/>
      <c r="XJ157"/>
      <c r="XK157"/>
      <c r="XL157"/>
      <c r="XM157"/>
      <c r="XN157"/>
      <c r="XO157"/>
      <c r="XP157"/>
      <c r="XQ157"/>
      <c r="XR157"/>
      <c r="XS157"/>
      <c r="XT157"/>
      <c r="XU157"/>
      <c r="XV157"/>
      <c r="XW157"/>
      <c r="XX157"/>
      <c r="XY157"/>
      <c r="XZ157"/>
      <c r="YA157"/>
      <c r="YB157"/>
      <c r="YC157"/>
      <c r="YD157"/>
      <c r="YE157"/>
      <c r="YF157"/>
      <c r="YG157"/>
      <c r="YH157"/>
      <c r="YI157"/>
      <c r="YJ157"/>
      <c r="YK157"/>
      <c r="YL157"/>
      <c r="YM157"/>
      <c r="YN157"/>
      <c r="YO157"/>
      <c r="YP157"/>
      <c r="YQ157"/>
      <c r="YR157"/>
      <c r="YS157"/>
      <c r="YT157"/>
      <c r="YU157"/>
      <c r="YV157"/>
      <c r="YW157"/>
      <c r="YX157"/>
      <c r="YY157"/>
      <c r="YZ157"/>
      <c r="ZA157"/>
      <c r="ZB157"/>
      <c r="ZC157"/>
      <c r="ZD157"/>
      <c r="ZE157"/>
      <c r="ZF157"/>
      <c r="ZG157"/>
      <c r="ZH157"/>
      <c r="ZI157"/>
      <c r="ZJ157"/>
      <c r="ZK157"/>
      <c r="ZL157"/>
      <c r="ZM157"/>
      <c r="ZN157"/>
      <c r="ZO157"/>
      <c r="ZP157"/>
      <c r="ZQ157"/>
      <c r="ZR157"/>
      <c r="ZS157"/>
      <c r="ZT157"/>
      <c r="ZU157"/>
      <c r="ZV157"/>
      <c r="ZW157"/>
      <c r="ZX157"/>
      <c r="ZY157"/>
      <c r="ZZ157"/>
      <c r="AAA157"/>
      <c r="AAB157"/>
      <c r="AAC157"/>
      <c r="AAD157"/>
      <c r="AAE157"/>
      <c r="AAF157"/>
      <c r="AAG157"/>
      <c r="AAH157"/>
      <c r="AAI157"/>
      <c r="AAJ157"/>
      <c r="AAK157"/>
      <c r="AAL157"/>
      <c r="AAM157"/>
      <c r="AAN157"/>
      <c r="AAO157"/>
      <c r="AAP157"/>
      <c r="AAQ157"/>
      <c r="AAR157"/>
      <c r="AAS157"/>
      <c r="AAT157"/>
      <c r="AAU157"/>
      <c r="AAV157"/>
      <c r="AAW157"/>
      <c r="AAX157"/>
      <c r="AAY157"/>
      <c r="AAZ157"/>
      <c r="ABA157"/>
      <c r="ABB157"/>
      <c r="ABC157"/>
      <c r="ABD157"/>
      <c r="ABE157"/>
      <c r="ABF157"/>
      <c r="ABG157"/>
      <c r="ABH157"/>
      <c r="ABI157"/>
      <c r="ABJ157"/>
      <c r="ABK157"/>
      <c r="ABL157"/>
      <c r="ABM157"/>
      <c r="ABN157"/>
      <c r="ABO157"/>
      <c r="ABP157"/>
      <c r="ABQ157"/>
      <c r="ABR157"/>
      <c r="ABS157"/>
      <c r="ABT157"/>
      <c r="ABU157"/>
      <c r="ABV157"/>
      <c r="ABW157"/>
      <c r="ABX157"/>
      <c r="ABY157"/>
      <c r="ABZ157"/>
      <c r="ACA157"/>
      <c r="ACB157"/>
      <c r="ACC157"/>
      <c r="ACD157"/>
      <c r="ACE157"/>
      <c r="ACF157"/>
      <c r="ACG157"/>
      <c r="ACH157"/>
      <c r="ACI157"/>
      <c r="ACJ157"/>
      <c r="ACK157"/>
      <c r="ACL157"/>
      <c r="ACM157"/>
      <c r="ACN157"/>
      <c r="ACO157"/>
      <c r="ACP157"/>
      <c r="ACQ157"/>
      <c r="ACR157"/>
      <c r="ACS157"/>
      <c r="ACT157"/>
      <c r="ACU157"/>
      <c r="ACV157"/>
      <c r="ACW157"/>
      <c r="ACX157"/>
      <c r="ACY157"/>
      <c r="ACZ157"/>
      <c r="ADA157"/>
      <c r="ADB157"/>
      <c r="ADC157"/>
      <c r="ADD157"/>
      <c r="ADE157"/>
      <c r="ADF157"/>
      <c r="ADG157"/>
      <c r="ADH157"/>
      <c r="ADI157"/>
      <c r="ADJ157"/>
      <c r="ADK157"/>
      <c r="ADL157"/>
      <c r="ADM157"/>
      <c r="ADN157"/>
      <c r="ADO157"/>
      <c r="ADP157"/>
      <c r="ADQ157"/>
      <c r="ADR157"/>
      <c r="ADS157"/>
      <c r="ADT157"/>
      <c r="ADU157"/>
      <c r="ADV157"/>
      <c r="ADW157"/>
      <c r="ADX157"/>
      <c r="ADY157"/>
      <c r="ADZ157"/>
      <c r="AEA157"/>
      <c r="AEB157"/>
      <c r="AEC157"/>
      <c r="AED157"/>
      <c r="AEE157"/>
      <c r="AEF157"/>
      <c r="AEG157"/>
      <c r="AEH157"/>
      <c r="AEI157"/>
      <c r="AEJ157"/>
      <c r="AEK157"/>
      <c r="AEL157"/>
      <c r="AEM157"/>
      <c r="AEN157"/>
      <c r="AEO157"/>
      <c r="AEP157"/>
      <c r="AEQ157"/>
      <c r="AER157"/>
      <c r="AES157"/>
      <c r="AET157"/>
      <c r="AEU157"/>
      <c r="AEV157"/>
      <c r="AEW157"/>
      <c r="AEX157"/>
      <c r="AEY157"/>
      <c r="AEZ157"/>
      <c r="AFA157"/>
      <c r="AFB157"/>
      <c r="AFC157"/>
      <c r="AFD157"/>
      <c r="AFE157"/>
      <c r="AFF157"/>
      <c r="AFG157"/>
      <c r="AFH157"/>
      <c r="AFI157"/>
      <c r="AFJ157"/>
      <c r="AFK157"/>
      <c r="AFL157"/>
      <c r="AFM157"/>
      <c r="AFN157"/>
      <c r="AFO157"/>
      <c r="AFP157"/>
      <c r="AFQ157"/>
      <c r="AFR157"/>
      <c r="AFS157"/>
      <c r="AFT157"/>
      <c r="AFU157"/>
      <c r="AFV157"/>
      <c r="AFW157"/>
      <c r="AFX157"/>
      <c r="AFY157"/>
      <c r="AFZ157"/>
      <c r="AGA157"/>
      <c r="AGB157"/>
      <c r="AGC157"/>
      <c r="AGD157"/>
      <c r="AGE157"/>
      <c r="AGF157"/>
      <c r="AGG157"/>
      <c r="AGH157"/>
      <c r="AGI157"/>
      <c r="AGJ157"/>
      <c r="AGK157"/>
      <c r="AGL157"/>
      <c r="AGM157"/>
      <c r="AGN157"/>
      <c r="AGO157"/>
      <c r="AGP157"/>
      <c r="AGQ157"/>
      <c r="AGR157"/>
      <c r="AGS157"/>
      <c r="AGT157"/>
      <c r="AGU157"/>
      <c r="AGV157"/>
      <c r="AGW157"/>
      <c r="AGX157"/>
      <c r="AGY157"/>
      <c r="AGZ157"/>
      <c r="AHA157"/>
      <c r="AHB157"/>
      <c r="AHC157"/>
      <c r="AHD157"/>
      <c r="AHE157"/>
      <c r="AHF157"/>
      <c r="AHG157"/>
      <c r="AHH157"/>
      <c r="AHI157"/>
      <c r="AHJ157"/>
      <c r="AHK157"/>
      <c r="AHL157"/>
      <c r="AHM157"/>
      <c r="AHN157"/>
      <c r="AHO157"/>
      <c r="AHP157"/>
      <c r="AHQ157"/>
      <c r="AHR157"/>
      <c r="AHS157"/>
      <c r="AHT157"/>
      <c r="AHU157"/>
      <c r="AHV157"/>
      <c r="AHW157"/>
      <c r="AHX157"/>
      <c r="AHY157"/>
      <c r="AHZ157"/>
      <c r="AIA157"/>
      <c r="AIB157"/>
      <c r="AIC157"/>
      <c r="AID157"/>
      <c r="AIE157"/>
      <c r="AIF157"/>
      <c r="AIG157"/>
      <c r="AIH157"/>
      <c r="AII157"/>
      <c r="AIJ157"/>
      <c r="AIK157"/>
      <c r="AIL157"/>
      <c r="AIM157"/>
      <c r="AIN157"/>
      <c r="AIO157"/>
      <c r="AIP157"/>
      <c r="AIQ157"/>
      <c r="AIR157"/>
      <c r="AIS157"/>
      <c r="AIT157"/>
      <c r="AIU157"/>
      <c r="AIV157"/>
      <c r="AIW157"/>
      <c r="AIX157"/>
      <c r="AIY157"/>
      <c r="AIZ157"/>
      <c r="AJA157"/>
      <c r="AJB157"/>
      <c r="AJC157"/>
      <c r="AJD157"/>
      <c r="AJE157"/>
      <c r="AJF157"/>
      <c r="AJG157"/>
      <c r="AJH157"/>
      <c r="AJI157"/>
      <c r="AJJ157"/>
      <c r="AJK157"/>
      <c r="AJL157"/>
      <c r="AJM157"/>
      <c r="AJN157"/>
      <c r="AJO157"/>
      <c r="AJP157"/>
      <c r="AJQ157"/>
      <c r="AJR157"/>
      <c r="AJS157"/>
      <c r="AJT157"/>
      <c r="AJU157"/>
      <c r="AJV157"/>
      <c r="AJW157"/>
      <c r="AJX157"/>
      <c r="AJY157"/>
      <c r="AJZ157"/>
      <c r="AKA157"/>
      <c r="AKB157"/>
      <c r="AKC157"/>
      <c r="AKD157"/>
      <c r="AKE157"/>
      <c r="AKF157"/>
      <c r="AKG157"/>
      <c r="AKH157"/>
      <c r="AKI157"/>
      <c r="AKJ157"/>
      <c r="AKK157"/>
      <c r="AKL157"/>
      <c r="AKM157"/>
      <c r="AKN157"/>
      <c r="AKO157"/>
      <c r="AKP157"/>
      <c r="AKQ157"/>
      <c r="AKR157"/>
      <c r="AKS157"/>
      <c r="AKT157"/>
      <c r="AKU157"/>
      <c r="AKV157"/>
      <c r="AKW157"/>
      <c r="AKX157"/>
      <c r="AKY157"/>
      <c r="AKZ157"/>
      <c r="ALA157"/>
      <c r="ALB157"/>
      <c r="ALC157"/>
      <c r="ALD157"/>
      <c r="ALE157"/>
      <c r="ALF157"/>
      <c r="ALG157"/>
      <c r="ALH157"/>
      <c r="ALI157"/>
      <c r="ALJ157"/>
      <c r="ALK157"/>
      <c r="ALL157"/>
      <c r="ALM157"/>
      <c r="ALN157"/>
      <c r="ALO157"/>
      <c r="ALP157"/>
      <c r="ALQ157"/>
      <c r="ALR157"/>
      <c r="ALS157"/>
      <c r="ALT157"/>
      <c r="ALU157"/>
      <c r="ALV157"/>
      <c r="ALW157"/>
      <c r="ALX157"/>
      <c r="ALY157"/>
      <c r="ALZ157"/>
      <c r="AMA157"/>
      <c r="AMB157"/>
      <c r="AMC157"/>
      <c r="AMD157"/>
      <c r="AME157"/>
      <c r="AMF157"/>
      <c r="AMG157"/>
    </row>
    <row r="158" spans="1:1021">
      <c r="A158" s="245" t="s">
        <v>561</v>
      </c>
      <c r="B158" s="256">
        <f>1/'Prod. GEXCHA'!F22</f>
        <v>3.3333333333333335E-3</v>
      </c>
      <c r="C158" s="247">
        <f>C129</f>
        <v>0</v>
      </c>
      <c r="D158" s="247">
        <f>B158*C158</f>
        <v>0</v>
      </c>
      <c r="E158" s="247">
        <f>C130</f>
        <v>0</v>
      </c>
      <c r="F158" s="247">
        <f>B158*E158</f>
        <v>0</v>
      </c>
      <c r="G158" s="247">
        <f>C131</f>
        <v>0</v>
      </c>
      <c r="H158" s="247">
        <f>B158*G158</f>
        <v>0</v>
      </c>
      <c r="I158" s="247">
        <f>C132</f>
        <v>0</v>
      </c>
      <c r="J158" s="247">
        <f>B158*I158</f>
        <v>0</v>
      </c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  <c r="IF158"/>
      <c r="IG158"/>
      <c r="IH158"/>
      <c r="II158"/>
      <c r="IJ158"/>
      <c r="IK158"/>
      <c r="IL158"/>
      <c r="IM158"/>
      <c r="IN158"/>
      <c r="IO158"/>
      <c r="IP158"/>
      <c r="IQ158"/>
      <c r="IR158"/>
      <c r="IS158"/>
      <c r="IT158"/>
      <c r="IU158"/>
      <c r="IV158"/>
      <c r="IW158"/>
      <c r="IX158"/>
      <c r="IY158"/>
      <c r="IZ158"/>
      <c r="JA158"/>
      <c r="JB158"/>
      <c r="JC158"/>
      <c r="JD158"/>
      <c r="JE158"/>
      <c r="JF158"/>
      <c r="JG158"/>
      <c r="JH158"/>
      <c r="JI158"/>
      <c r="JJ158"/>
      <c r="JK158"/>
      <c r="JL158"/>
      <c r="JM158"/>
      <c r="JN158"/>
      <c r="JO158"/>
      <c r="JP158"/>
      <c r="JQ158"/>
      <c r="JR158"/>
      <c r="JS158"/>
      <c r="JT158"/>
      <c r="JU158"/>
      <c r="JV158"/>
      <c r="JW158"/>
      <c r="JX158"/>
      <c r="JY158"/>
      <c r="JZ158"/>
      <c r="KA158"/>
      <c r="KB158"/>
      <c r="KC158"/>
      <c r="KD158"/>
      <c r="KE158"/>
      <c r="KF158"/>
      <c r="KG158"/>
      <c r="KH158"/>
      <c r="KI158"/>
      <c r="KJ158"/>
      <c r="KK158"/>
      <c r="KL158"/>
      <c r="KM158"/>
      <c r="KN158"/>
      <c r="KO158"/>
      <c r="KP158"/>
      <c r="KQ158"/>
      <c r="KR158"/>
      <c r="KS158"/>
      <c r="KT158"/>
      <c r="KU158"/>
      <c r="KV158"/>
      <c r="KW158"/>
      <c r="KX158"/>
      <c r="KY158"/>
      <c r="KZ158"/>
      <c r="LA158"/>
      <c r="LB158"/>
      <c r="LC158"/>
      <c r="LD158"/>
      <c r="LE158"/>
      <c r="LF158"/>
      <c r="LG158"/>
      <c r="LH158"/>
      <c r="LI158"/>
      <c r="LJ158"/>
      <c r="LK158"/>
      <c r="LL158"/>
      <c r="LM158"/>
      <c r="LN158"/>
      <c r="LO158"/>
      <c r="LP158"/>
      <c r="LQ158"/>
      <c r="LR158"/>
      <c r="LS158"/>
      <c r="LT158"/>
      <c r="LU158"/>
      <c r="LV158"/>
      <c r="LW158"/>
      <c r="LX158"/>
      <c r="LY158"/>
      <c r="LZ158"/>
      <c r="MA158"/>
      <c r="MB158"/>
      <c r="MC158"/>
      <c r="MD158"/>
      <c r="ME158"/>
      <c r="MF158"/>
      <c r="MG158"/>
      <c r="MH158"/>
      <c r="MI158"/>
      <c r="MJ158"/>
      <c r="MK158"/>
      <c r="ML158"/>
      <c r="MM158"/>
      <c r="MN158"/>
      <c r="MO158"/>
      <c r="MP158"/>
      <c r="MQ158"/>
      <c r="MR158"/>
      <c r="MS158"/>
      <c r="MT158"/>
      <c r="MU158"/>
      <c r="MV158"/>
      <c r="MW158"/>
      <c r="MX158"/>
      <c r="MY158"/>
      <c r="MZ158"/>
      <c r="NA158"/>
      <c r="NB158"/>
      <c r="NC158"/>
      <c r="ND158"/>
      <c r="NE158"/>
      <c r="NF158"/>
      <c r="NG158"/>
      <c r="NH158"/>
      <c r="NI158"/>
      <c r="NJ158"/>
      <c r="NK158"/>
      <c r="NL158"/>
      <c r="NM158"/>
      <c r="NN158"/>
      <c r="NO158"/>
      <c r="NP158"/>
      <c r="NQ158"/>
      <c r="NR158"/>
      <c r="NS158"/>
      <c r="NT158"/>
      <c r="NU158"/>
      <c r="NV158"/>
      <c r="NW158"/>
      <c r="NX158"/>
      <c r="NY158"/>
      <c r="NZ158"/>
      <c r="OA158"/>
      <c r="OB158"/>
      <c r="OC158"/>
      <c r="OD158"/>
      <c r="OE158"/>
      <c r="OF158"/>
      <c r="OG158"/>
      <c r="OH158"/>
      <c r="OI158"/>
      <c r="OJ158"/>
      <c r="OK158"/>
      <c r="OL158"/>
      <c r="OM158"/>
      <c r="ON158"/>
      <c r="OO158"/>
      <c r="OP158"/>
      <c r="OQ158"/>
      <c r="OR158"/>
      <c r="OS158"/>
      <c r="OT158"/>
      <c r="OU158"/>
      <c r="OV158"/>
      <c r="OW158"/>
      <c r="OX158"/>
      <c r="OY158"/>
      <c r="OZ158"/>
      <c r="PA158"/>
      <c r="PB158"/>
      <c r="PC158"/>
      <c r="PD158"/>
      <c r="PE158"/>
      <c r="PF158"/>
      <c r="PG158"/>
      <c r="PH158"/>
      <c r="PI158"/>
      <c r="PJ158"/>
      <c r="PK158"/>
      <c r="PL158"/>
      <c r="PM158"/>
      <c r="PN158"/>
      <c r="PO158"/>
      <c r="PP158"/>
      <c r="PQ158"/>
      <c r="PR158"/>
      <c r="PS158"/>
      <c r="PT158"/>
      <c r="PU158"/>
      <c r="PV158"/>
      <c r="PW158"/>
      <c r="PX158"/>
      <c r="PY158"/>
      <c r="PZ158"/>
      <c r="QA158"/>
      <c r="QB158"/>
      <c r="QC158"/>
      <c r="QD158"/>
      <c r="QE158"/>
      <c r="QF158"/>
      <c r="QG158"/>
      <c r="QH158"/>
      <c r="QI158"/>
      <c r="QJ158"/>
      <c r="QK158"/>
      <c r="QL158"/>
      <c r="QM158"/>
      <c r="QN158"/>
      <c r="QO158"/>
      <c r="QP158"/>
      <c r="QQ158"/>
      <c r="QR158"/>
      <c r="QS158"/>
      <c r="QT158"/>
      <c r="QU158"/>
      <c r="QV158"/>
      <c r="QW158"/>
      <c r="QX158"/>
      <c r="QY158"/>
      <c r="QZ158"/>
      <c r="RA158"/>
      <c r="RB158"/>
      <c r="RC158"/>
      <c r="RD158"/>
      <c r="RE158"/>
      <c r="RF158"/>
      <c r="RG158"/>
      <c r="RH158"/>
      <c r="RI158"/>
      <c r="RJ158"/>
      <c r="RK158"/>
      <c r="RL158"/>
      <c r="RM158"/>
      <c r="RN158"/>
      <c r="RO158"/>
      <c r="RP158"/>
      <c r="RQ158"/>
      <c r="RR158"/>
      <c r="RS158"/>
      <c r="RT158"/>
      <c r="RU158"/>
      <c r="RV158"/>
      <c r="RW158"/>
      <c r="RX158"/>
      <c r="RY158"/>
      <c r="RZ158"/>
      <c r="SA158"/>
      <c r="SB158"/>
      <c r="SC158"/>
      <c r="SD158"/>
      <c r="SE158"/>
      <c r="SF158"/>
      <c r="SG158"/>
      <c r="SH158"/>
      <c r="SI158"/>
      <c r="SJ158"/>
      <c r="SK158"/>
      <c r="SL158"/>
      <c r="SM158"/>
      <c r="SN158"/>
      <c r="SO158"/>
      <c r="SP158"/>
      <c r="SQ158"/>
      <c r="SR158"/>
      <c r="SS158"/>
      <c r="ST158"/>
      <c r="SU158"/>
      <c r="SV158"/>
      <c r="SW158"/>
      <c r="SX158"/>
      <c r="SY158"/>
      <c r="SZ158"/>
      <c r="TA158"/>
      <c r="TB158"/>
      <c r="TC158"/>
      <c r="TD158"/>
      <c r="TE158"/>
      <c r="TF158"/>
      <c r="TG158"/>
      <c r="TH158"/>
      <c r="TI158"/>
      <c r="TJ158"/>
      <c r="TK158"/>
      <c r="TL158"/>
      <c r="TM158"/>
      <c r="TN158"/>
      <c r="TO158"/>
      <c r="TP158"/>
      <c r="TQ158"/>
      <c r="TR158"/>
      <c r="TS158"/>
      <c r="TT158"/>
      <c r="TU158"/>
      <c r="TV158"/>
      <c r="TW158"/>
      <c r="TX158"/>
      <c r="TY158"/>
      <c r="TZ158"/>
      <c r="UA158"/>
      <c r="UB158"/>
      <c r="UC158"/>
      <c r="UD158"/>
      <c r="UE158"/>
      <c r="UF158"/>
      <c r="UG158"/>
      <c r="UH158"/>
      <c r="UI158"/>
      <c r="UJ158"/>
      <c r="UK158"/>
      <c r="UL158"/>
      <c r="UM158"/>
      <c r="UN158"/>
      <c r="UO158"/>
      <c r="UP158"/>
      <c r="UQ158"/>
      <c r="UR158"/>
      <c r="US158"/>
      <c r="UT158"/>
      <c r="UU158"/>
      <c r="UV158"/>
      <c r="UW158"/>
      <c r="UX158"/>
      <c r="UY158"/>
      <c r="UZ158"/>
      <c r="VA158"/>
      <c r="VB158"/>
      <c r="VC158"/>
      <c r="VD158"/>
      <c r="VE158"/>
      <c r="VF158"/>
      <c r="VG158"/>
      <c r="VH158"/>
      <c r="VI158"/>
      <c r="VJ158"/>
      <c r="VK158"/>
      <c r="VL158"/>
      <c r="VM158"/>
      <c r="VN158"/>
      <c r="VO158"/>
      <c r="VP158"/>
      <c r="VQ158"/>
      <c r="VR158"/>
      <c r="VS158"/>
      <c r="VT158"/>
      <c r="VU158"/>
      <c r="VV158"/>
      <c r="VW158"/>
      <c r="VX158"/>
      <c r="VY158"/>
      <c r="VZ158"/>
      <c r="WA158"/>
      <c r="WB158"/>
      <c r="WC158"/>
      <c r="WD158"/>
      <c r="WE158"/>
      <c r="WF158"/>
      <c r="WG158"/>
      <c r="WH158"/>
      <c r="WI158"/>
      <c r="WJ158"/>
      <c r="WK158"/>
      <c r="WL158"/>
      <c r="WM158"/>
      <c r="WN158"/>
      <c r="WO158"/>
      <c r="WP158"/>
      <c r="WQ158"/>
      <c r="WR158"/>
      <c r="WS158"/>
      <c r="WT158"/>
      <c r="WU158"/>
      <c r="WV158"/>
      <c r="WW158"/>
      <c r="WX158"/>
      <c r="WY158"/>
      <c r="WZ158"/>
      <c r="XA158"/>
      <c r="XB158"/>
      <c r="XC158"/>
      <c r="XD158"/>
      <c r="XE158"/>
      <c r="XF158"/>
      <c r="XG158"/>
      <c r="XH158"/>
      <c r="XI158"/>
      <c r="XJ158"/>
      <c r="XK158"/>
      <c r="XL158"/>
      <c r="XM158"/>
      <c r="XN158"/>
      <c r="XO158"/>
      <c r="XP158"/>
      <c r="XQ158"/>
      <c r="XR158"/>
      <c r="XS158"/>
      <c r="XT158"/>
      <c r="XU158"/>
      <c r="XV158"/>
      <c r="XW158"/>
      <c r="XX158"/>
      <c r="XY158"/>
      <c r="XZ158"/>
      <c r="YA158"/>
      <c r="YB158"/>
      <c r="YC158"/>
      <c r="YD158"/>
      <c r="YE158"/>
      <c r="YF158"/>
      <c r="YG158"/>
      <c r="YH158"/>
      <c r="YI158"/>
      <c r="YJ158"/>
      <c r="YK158"/>
      <c r="YL158"/>
      <c r="YM158"/>
      <c r="YN158"/>
      <c r="YO158"/>
      <c r="YP158"/>
      <c r="YQ158"/>
      <c r="YR158"/>
      <c r="YS158"/>
      <c r="YT158"/>
      <c r="YU158"/>
      <c r="YV158"/>
      <c r="YW158"/>
      <c r="YX158"/>
      <c r="YY158"/>
      <c r="YZ158"/>
      <c r="ZA158"/>
      <c r="ZB158"/>
      <c r="ZC158"/>
      <c r="ZD158"/>
      <c r="ZE158"/>
      <c r="ZF158"/>
      <c r="ZG158"/>
      <c r="ZH158"/>
      <c r="ZI158"/>
      <c r="ZJ158"/>
      <c r="ZK158"/>
      <c r="ZL158"/>
      <c r="ZM158"/>
      <c r="ZN158"/>
      <c r="ZO158"/>
      <c r="ZP158"/>
      <c r="ZQ158"/>
      <c r="ZR158"/>
      <c r="ZS158"/>
      <c r="ZT158"/>
      <c r="ZU158"/>
      <c r="ZV158"/>
      <c r="ZW158"/>
      <c r="ZX158"/>
      <c r="ZY158"/>
      <c r="ZZ158"/>
      <c r="AAA158"/>
      <c r="AAB158"/>
      <c r="AAC158"/>
      <c r="AAD158"/>
      <c r="AAE158"/>
      <c r="AAF158"/>
      <c r="AAG158"/>
      <c r="AAH158"/>
      <c r="AAI158"/>
      <c r="AAJ158"/>
      <c r="AAK158"/>
      <c r="AAL158"/>
      <c r="AAM158"/>
      <c r="AAN158"/>
      <c r="AAO158"/>
      <c r="AAP158"/>
      <c r="AAQ158"/>
      <c r="AAR158"/>
      <c r="AAS158"/>
      <c r="AAT158"/>
      <c r="AAU158"/>
      <c r="AAV158"/>
      <c r="AAW158"/>
      <c r="AAX158"/>
      <c r="AAY158"/>
      <c r="AAZ158"/>
      <c r="ABA158"/>
      <c r="ABB158"/>
      <c r="ABC158"/>
      <c r="ABD158"/>
      <c r="ABE158"/>
      <c r="ABF158"/>
      <c r="ABG158"/>
      <c r="ABH158"/>
      <c r="ABI158"/>
      <c r="ABJ158"/>
      <c r="ABK158"/>
      <c r="ABL158"/>
      <c r="ABM158"/>
      <c r="ABN158"/>
      <c r="ABO158"/>
      <c r="ABP158"/>
      <c r="ABQ158"/>
      <c r="ABR158"/>
      <c r="ABS158"/>
      <c r="ABT158"/>
      <c r="ABU158"/>
      <c r="ABV158"/>
      <c r="ABW158"/>
      <c r="ABX158"/>
      <c r="ABY158"/>
      <c r="ABZ158"/>
      <c r="ACA158"/>
      <c r="ACB158"/>
      <c r="ACC158"/>
      <c r="ACD158"/>
      <c r="ACE158"/>
      <c r="ACF158"/>
      <c r="ACG158"/>
      <c r="ACH158"/>
      <c r="ACI158"/>
      <c r="ACJ158"/>
      <c r="ACK158"/>
      <c r="ACL158"/>
      <c r="ACM158"/>
      <c r="ACN158"/>
      <c r="ACO158"/>
      <c r="ACP158"/>
      <c r="ACQ158"/>
      <c r="ACR158"/>
      <c r="ACS158"/>
      <c r="ACT158"/>
      <c r="ACU158"/>
      <c r="ACV158"/>
      <c r="ACW158"/>
      <c r="ACX158"/>
      <c r="ACY158"/>
      <c r="ACZ158"/>
      <c r="ADA158"/>
      <c r="ADB158"/>
      <c r="ADC158"/>
      <c r="ADD158"/>
      <c r="ADE158"/>
      <c r="ADF158"/>
      <c r="ADG158"/>
      <c r="ADH158"/>
      <c r="ADI158"/>
      <c r="ADJ158"/>
      <c r="ADK158"/>
      <c r="ADL158"/>
      <c r="ADM158"/>
      <c r="ADN158"/>
      <c r="ADO158"/>
      <c r="ADP158"/>
      <c r="ADQ158"/>
      <c r="ADR158"/>
      <c r="ADS158"/>
      <c r="ADT158"/>
      <c r="ADU158"/>
      <c r="ADV158"/>
      <c r="ADW158"/>
      <c r="ADX158"/>
      <c r="ADY158"/>
      <c r="ADZ158"/>
      <c r="AEA158"/>
      <c r="AEB158"/>
      <c r="AEC158"/>
      <c r="AED158"/>
      <c r="AEE158"/>
      <c r="AEF158"/>
      <c r="AEG158"/>
      <c r="AEH158"/>
      <c r="AEI158"/>
      <c r="AEJ158"/>
      <c r="AEK158"/>
      <c r="AEL158"/>
      <c r="AEM158"/>
      <c r="AEN158"/>
      <c r="AEO158"/>
      <c r="AEP158"/>
      <c r="AEQ158"/>
      <c r="AER158"/>
      <c r="AES158"/>
      <c r="AET158"/>
      <c r="AEU158"/>
      <c r="AEV158"/>
      <c r="AEW158"/>
      <c r="AEX158"/>
      <c r="AEY158"/>
      <c r="AEZ158"/>
      <c r="AFA158"/>
      <c r="AFB158"/>
      <c r="AFC158"/>
      <c r="AFD158"/>
      <c r="AFE158"/>
      <c r="AFF158"/>
      <c r="AFG158"/>
      <c r="AFH158"/>
      <c r="AFI158"/>
      <c r="AFJ158"/>
      <c r="AFK158"/>
      <c r="AFL158"/>
      <c r="AFM158"/>
      <c r="AFN158"/>
      <c r="AFO158"/>
      <c r="AFP158"/>
      <c r="AFQ158"/>
      <c r="AFR158"/>
      <c r="AFS158"/>
      <c r="AFT158"/>
      <c r="AFU158"/>
      <c r="AFV158"/>
      <c r="AFW158"/>
      <c r="AFX158"/>
      <c r="AFY158"/>
      <c r="AFZ158"/>
      <c r="AGA158"/>
      <c r="AGB158"/>
      <c r="AGC158"/>
      <c r="AGD158"/>
      <c r="AGE158"/>
      <c r="AGF158"/>
      <c r="AGG158"/>
      <c r="AGH158"/>
      <c r="AGI158"/>
      <c r="AGJ158"/>
      <c r="AGK158"/>
      <c r="AGL158"/>
      <c r="AGM158"/>
      <c r="AGN158"/>
      <c r="AGO158"/>
      <c r="AGP158"/>
      <c r="AGQ158"/>
      <c r="AGR158"/>
      <c r="AGS158"/>
      <c r="AGT158"/>
      <c r="AGU158"/>
      <c r="AGV158"/>
      <c r="AGW158"/>
      <c r="AGX158"/>
      <c r="AGY158"/>
      <c r="AGZ158"/>
      <c r="AHA158"/>
      <c r="AHB158"/>
      <c r="AHC158"/>
      <c r="AHD158"/>
      <c r="AHE158"/>
      <c r="AHF158"/>
      <c r="AHG158"/>
      <c r="AHH158"/>
      <c r="AHI158"/>
      <c r="AHJ158"/>
      <c r="AHK158"/>
      <c r="AHL158"/>
      <c r="AHM158"/>
      <c r="AHN158"/>
      <c r="AHO158"/>
      <c r="AHP158"/>
      <c r="AHQ158"/>
      <c r="AHR158"/>
      <c r="AHS158"/>
      <c r="AHT158"/>
      <c r="AHU158"/>
      <c r="AHV158"/>
      <c r="AHW158"/>
      <c r="AHX158"/>
      <c r="AHY158"/>
      <c r="AHZ158"/>
      <c r="AIA158"/>
      <c r="AIB158"/>
      <c r="AIC158"/>
      <c r="AID158"/>
      <c r="AIE158"/>
      <c r="AIF158"/>
      <c r="AIG158"/>
      <c r="AIH158"/>
      <c r="AII158"/>
      <c r="AIJ158"/>
      <c r="AIK158"/>
      <c r="AIL158"/>
      <c r="AIM158"/>
      <c r="AIN158"/>
      <c r="AIO158"/>
      <c r="AIP158"/>
      <c r="AIQ158"/>
      <c r="AIR158"/>
      <c r="AIS158"/>
      <c r="AIT158"/>
      <c r="AIU158"/>
      <c r="AIV158"/>
      <c r="AIW158"/>
      <c r="AIX158"/>
      <c r="AIY158"/>
      <c r="AIZ158"/>
      <c r="AJA158"/>
      <c r="AJB158"/>
      <c r="AJC158"/>
      <c r="AJD158"/>
      <c r="AJE158"/>
      <c r="AJF158"/>
      <c r="AJG158"/>
      <c r="AJH158"/>
      <c r="AJI158"/>
      <c r="AJJ158"/>
      <c r="AJK158"/>
      <c r="AJL158"/>
      <c r="AJM158"/>
      <c r="AJN158"/>
      <c r="AJO158"/>
      <c r="AJP158"/>
      <c r="AJQ158"/>
      <c r="AJR158"/>
      <c r="AJS158"/>
      <c r="AJT158"/>
      <c r="AJU158"/>
      <c r="AJV158"/>
      <c r="AJW158"/>
      <c r="AJX158"/>
      <c r="AJY158"/>
      <c r="AJZ158"/>
      <c r="AKA158"/>
      <c r="AKB158"/>
      <c r="AKC158"/>
      <c r="AKD158"/>
      <c r="AKE158"/>
      <c r="AKF158"/>
      <c r="AKG158"/>
      <c r="AKH158"/>
      <c r="AKI158"/>
      <c r="AKJ158"/>
      <c r="AKK158"/>
      <c r="AKL158"/>
      <c r="AKM158"/>
      <c r="AKN158"/>
      <c r="AKO158"/>
      <c r="AKP158"/>
      <c r="AKQ158"/>
      <c r="AKR158"/>
      <c r="AKS158"/>
      <c r="AKT158"/>
      <c r="AKU158"/>
      <c r="AKV158"/>
      <c r="AKW158"/>
      <c r="AKX158"/>
      <c r="AKY158"/>
      <c r="AKZ158"/>
      <c r="ALA158"/>
      <c r="ALB158"/>
      <c r="ALC158"/>
      <c r="ALD158"/>
      <c r="ALE158"/>
      <c r="ALF158"/>
      <c r="ALG158"/>
      <c r="ALH158"/>
      <c r="ALI158"/>
      <c r="ALJ158"/>
      <c r="ALK158"/>
      <c r="ALL158"/>
      <c r="ALM158"/>
      <c r="ALN158"/>
      <c r="ALO158"/>
      <c r="ALP158"/>
      <c r="ALQ158"/>
      <c r="ALR158"/>
      <c r="ALS158"/>
      <c r="ALT158"/>
      <c r="ALU158"/>
      <c r="ALV158"/>
      <c r="ALW158"/>
      <c r="ALX158"/>
      <c r="ALY158"/>
      <c r="ALZ158"/>
      <c r="AMA158"/>
      <c r="AMB158"/>
      <c r="AMC158"/>
      <c r="AMD158"/>
      <c r="AME158"/>
      <c r="AMF158"/>
      <c r="AMG158"/>
    </row>
    <row r="159" spans="1:1021">
      <c r="A159" s="245" t="s">
        <v>562</v>
      </c>
      <c r="B159" s="256">
        <f>B158/'Prod. GEXCHA'!O22</f>
        <v>1.3333333333333334E-4</v>
      </c>
      <c r="C159" s="247">
        <f>F129</f>
        <v>0</v>
      </c>
      <c r="D159" s="247">
        <f>$B$159*C159</f>
        <v>0</v>
      </c>
      <c r="E159" s="247">
        <f>F130</f>
        <v>0</v>
      </c>
      <c r="F159" s="247">
        <f t="shared" ref="F159:J159" si="15">$B$159*E159</f>
        <v>0</v>
      </c>
      <c r="G159" s="247">
        <f>F131</f>
        <v>0</v>
      </c>
      <c r="H159" s="247">
        <f t="shared" si="15"/>
        <v>0</v>
      </c>
      <c r="I159" s="247">
        <f>F132</f>
        <v>0</v>
      </c>
      <c r="J159" s="247">
        <f t="shared" si="15"/>
        <v>0</v>
      </c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  <c r="HU159"/>
      <c r="HV159"/>
      <c r="HW159"/>
      <c r="HX159"/>
      <c r="HY159"/>
      <c r="HZ159"/>
      <c r="IA159"/>
      <c r="IB159"/>
      <c r="IC159"/>
      <c r="ID159"/>
      <c r="IE159"/>
      <c r="IF159"/>
      <c r="IG159"/>
      <c r="IH159"/>
      <c r="II159"/>
      <c r="IJ159"/>
      <c r="IK159"/>
      <c r="IL159"/>
      <c r="IM159"/>
      <c r="IN159"/>
      <c r="IO159"/>
      <c r="IP159"/>
      <c r="IQ159"/>
      <c r="IR159"/>
      <c r="IS159"/>
      <c r="IT159"/>
      <c r="IU159"/>
      <c r="IV159"/>
      <c r="IW159"/>
      <c r="IX159"/>
      <c r="IY159"/>
      <c r="IZ159"/>
      <c r="JA159"/>
      <c r="JB159"/>
      <c r="JC159"/>
      <c r="JD159"/>
      <c r="JE159"/>
      <c r="JF159"/>
      <c r="JG159"/>
      <c r="JH159"/>
      <c r="JI159"/>
      <c r="JJ159"/>
      <c r="JK159"/>
      <c r="JL159"/>
      <c r="JM159"/>
      <c r="JN159"/>
      <c r="JO159"/>
      <c r="JP159"/>
      <c r="JQ159"/>
      <c r="JR159"/>
      <c r="JS159"/>
      <c r="JT159"/>
      <c r="JU159"/>
      <c r="JV159"/>
      <c r="JW159"/>
      <c r="JX159"/>
      <c r="JY159"/>
      <c r="JZ159"/>
      <c r="KA159"/>
      <c r="KB159"/>
      <c r="KC159"/>
      <c r="KD159"/>
      <c r="KE159"/>
      <c r="KF159"/>
      <c r="KG159"/>
      <c r="KH159"/>
      <c r="KI159"/>
      <c r="KJ159"/>
      <c r="KK159"/>
      <c r="KL159"/>
      <c r="KM159"/>
      <c r="KN159"/>
      <c r="KO159"/>
      <c r="KP159"/>
      <c r="KQ159"/>
      <c r="KR159"/>
      <c r="KS159"/>
      <c r="KT159"/>
      <c r="KU159"/>
      <c r="KV159"/>
      <c r="KW159"/>
      <c r="KX159"/>
      <c r="KY159"/>
      <c r="KZ159"/>
      <c r="LA159"/>
      <c r="LB159"/>
      <c r="LC159"/>
      <c r="LD159"/>
      <c r="LE159"/>
      <c r="LF159"/>
      <c r="LG159"/>
      <c r="LH159"/>
      <c r="LI159"/>
      <c r="LJ159"/>
      <c r="LK159"/>
      <c r="LL159"/>
      <c r="LM159"/>
      <c r="LN159"/>
      <c r="LO159"/>
      <c r="LP159"/>
      <c r="LQ159"/>
      <c r="LR159"/>
      <c r="LS159"/>
      <c r="LT159"/>
      <c r="LU159"/>
      <c r="LV159"/>
      <c r="LW159"/>
      <c r="LX159"/>
      <c r="LY159"/>
      <c r="LZ159"/>
      <c r="MA159"/>
      <c r="MB159"/>
      <c r="MC159"/>
      <c r="MD159"/>
      <c r="ME159"/>
      <c r="MF159"/>
      <c r="MG159"/>
      <c r="MH159"/>
      <c r="MI159"/>
      <c r="MJ159"/>
      <c r="MK159"/>
      <c r="ML159"/>
      <c r="MM159"/>
      <c r="MN159"/>
      <c r="MO159"/>
      <c r="MP159"/>
      <c r="MQ159"/>
      <c r="MR159"/>
      <c r="MS159"/>
      <c r="MT159"/>
      <c r="MU159"/>
      <c r="MV159"/>
      <c r="MW159"/>
      <c r="MX159"/>
      <c r="MY159"/>
      <c r="MZ159"/>
      <c r="NA159"/>
      <c r="NB159"/>
      <c r="NC159"/>
      <c r="ND159"/>
      <c r="NE159"/>
      <c r="NF159"/>
      <c r="NG159"/>
      <c r="NH159"/>
      <c r="NI159"/>
      <c r="NJ159"/>
      <c r="NK159"/>
      <c r="NL159"/>
      <c r="NM159"/>
      <c r="NN159"/>
      <c r="NO159"/>
      <c r="NP159"/>
      <c r="NQ159"/>
      <c r="NR159"/>
      <c r="NS159"/>
      <c r="NT159"/>
      <c r="NU159"/>
      <c r="NV159"/>
      <c r="NW159"/>
      <c r="NX159"/>
      <c r="NY159"/>
      <c r="NZ159"/>
      <c r="OA159"/>
      <c r="OB159"/>
      <c r="OC159"/>
      <c r="OD159"/>
      <c r="OE159"/>
      <c r="OF159"/>
      <c r="OG159"/>
      <c r="OH159"/>
      <c r="OI159"/>
      <c r="OJ159"/>
      <c r="OK159"/>
      <c r="OL159"/>
      <c r="OM159"/>
      <c r="ON159"/>
      <c r="OO159"/>
      <c r="OP159"/>
      <c r="OQ159"/>
      <c r="OR159"/>
      <c r="OS159"/>
      <c r="OT159"/>
      <c r="OU159"/>
      <c r="OV159"/>
      <c r="OW159"/>
      <c r="OX159"/>
      <c r="OY159"/>
      <c r="OZ159"/>
      <c r="PA159"/>
      <c r="PB159"/>
      <c r="PC159"/>
      <c r="PD159"/>
      <c r="PE159"/>
      <c r="PF159"/>
      <c r="PG159"/>
      <c r="PH159"/>
      <c r="PI159"/>
      <c r="PJ159"/>
      <c r="PK159"/>
      <c r="PL159"/>
      <c r="PM159"/>
      <c r="PN159"/>
      <c r="PO159"/>
      <c r="PP159"/>
      <c r="PQ159"/>
      <c r="PR159"/>
      <c r="PS159"/>
      <c r="PT159"/>
      <c r="PU159"/>
      <c r="PV159"/>
      <c r="PW159"/>
      <c r="PX159"/>
      <c r="PY159"/>
      <c r="PZ159"/>
      <c r="QA159"/>
      <c r="QB159"/>
      <c r="QC159"/>
      <c r="QD159"/>
      <c r="QE159"/>
      <c r="QF159"/>
      <c r="QG159"/>
      <c r="QH159"/>
      <c r="QI159"/>
      <c r="QJ159"/>
      <c r="QK159"/>
      <c r="QL159"/>
      <c r="QM159"/>
      <c r="QN159"/>
      <c r="QO159"/>
      <c r="QP159"/>
      <c r="QQ159"/>
      <c r="QR159"/>
      <c r="QS159"/>
      <c r="QT159"/>
      <c r="QU159"/>
      <c r="QV159"/>
      <c r="QW159"/>
      <c r="QX159"/>
      <c r="QY159"/>
      <c r="QZ159"/>
      <c r="RA159"/>
      <c r="RB159"/>
      <c r="RC159"/>
      <c r="RD159"/>
      <c r="RE159"/>
      <c r="RF159"/>
      <c r="RG159"/>
      <c r="RH159"/>
      <c r="RI159"/>
      <c r="RJ159"/>
      <c r="RK159"/>
      <c r="RL159"/>
      <c r="RM159"/>
      <c r="RN159"/>
      <c r="RO159"/>
      <c r="RP159"/>
      <c r="RQ159"/>
      <c r="RR159"/>
      <c r="RS159"/>
      <c r="RT159"/>
      <c r="RU159"/>
      <c r="RV159"/>
      <c r="RW159"/>
      <c r="RX159"/>
      <c r="RY159"/>
      <c r="RZ159"/>
      <c r="SA159"/>
      <c r="SB159"/>
      <c r="SC159"/>
      <c r="SD159"/>
      <c r="SE159"/>
      <c r="SF159"/>
      <c r="SG159"/>
      <c r="SH159"/>
      <c r="SI159"/>
      <c r="SJ159"/>
      <c r="SK159"/>
      <c r="SL159"/>
      <c r="SM159"/>
      <c r="SN159"/>
      <c r="SO159"/>
      <c r="SP159"/>
      <c r="SQ159"/>
      <c r="SR159"/>
      <c r="SS159"/>
      <c r="ST159"/>
      <c r="SU159"/>
      <c r="SV159"/>
      <c r="SW159"/>
      <c r="SX159"/>
      <c r="SY159"/>
      <c r="SZ159"/>
      <c r="TA159"/>
      <c r="TB159"/>
      <c r="TC159"/>
      <c r="TD159"/>
      <c r="TE159"/>
      <c r="TF159"/>
      <c r="TG159"/>
      <c r="TH159"/>
      <c r="TI159"/>
      <c r="TJ159"/>
      <c r="TK159"/>
      <c r="TL159"/>
      <c r="TM159"/>
      <c r="TN159"/>
      <c r="TO159"/>
      <c r="TP159"/>
      <c r="TQ159"/>
      <c r="TR159"/>
      <c r="TS159"/>
      <c r="TT159"/>
      <c r="TU159"/>
      <c r="TV159"/>
      <c r="TW159"/>
      <c r="TX159"/>
      <c r="TY159"/>
      <c r="TZ159"/>
      <c r="UA159"/>
      <c r="UB159"/>
      <c r="UC159"/>
      <c r="UD159"/>
      <c r="UE159"/>
      <c r="UF159"/>
      <c r="UG159"/>
      <c r="UH159"/>
      <c r="UI159"/>
      <c r="UJ159"/>
      <c r="UK159"/>
      <c r="UL159"/>
      <c r="UM159"/>
      <c r="UN159"/>
      <c r="UO159"/>
      <c r="UP159"/>
      <c r="UQ159"/>
      <c r="UR159"/>
      <c r="US159"/>
      <c r="UT159"/>
      <c r="UU159"/>
      <c r="UV159"/>
      <c r="UW159"/>
      <c r="UX159"/>
      <c r="UY159"/>
      <c r="UZ159"/>
      <c r="VA159"/>
      <c r="VB159"/>
      <c r="VC159"/>
      <c r="VD159"/>
      <c r="VE159"/>
      <c r="VF159"/>
      <c r="VG159"/>
      <c r="VH159"/>
      <c r="VI159"/>
      <c r="VJ159"/>
      <c r="VK159"/>
      <c r="VL159"/>
      <c r="VM159"/>
      <c r="VN159"/>
      <c r="VO159"/>
      <c r="VP159"/>
      <c r="VQ159"/>
      <c r="VR159"/>
      <c r="VS159"/>
      <c r="VT159"/>
      <c r="VU159"/>
      <c r="VV159"/>
      <c r="VW159"/>
      <c r="VX159"/>
      <c r="VY159"/>
      <c r="VZ159"/>
      <c r="WA159"/>
      <c r="WB159"/>
      <c r="WC159"/>
      <c r="WD159"/>
      <c r="WE159"/>
      <c r="WF159"/>
      <c r="WG159"/>
      <c r="WH159"/>
      <c r="WI159"/>
      <c r="WJ159"/>
      <c r="WK159"/>
      <c r="WL159"/>
      <c r="WM159"/>
      <c r="WN159"/>
      <c r="WO159"/>
      <c r="WP159"/>
      <c r="WQ159"/>
      <c r="WR159"/>
      <c r="WS159"/>
      <c r="WT159"/>
      <c r="WU159"/>
      <c r="WV159"/>
      <c r="WW159"/>
      <c r="WX159"/>
      <c r="WY159"/>
      <c r="WZ159"/>
      <c r="XA159"/>
      <c r="XB159"/>
      <c r="XC159"/>
      <c r="XD159"/>
      <c r="XE159"/>
      <c r="XF159"/>
      <c r="XG159"/>
      <c r="XH159"/>
      <c r="XI159"/>
      <c r="XJ159"/>
      <c r="XK159"/>
      <c r="XL159"/>
      <c r="XM159"/>
      <c r="XN159"/>
      <c r="XO159"/>
      <c r="XP159"/>
      <c r="XQ159"/>
      <c r="XR159"/>
      <c r="XS159"/>
      <c r="XT159"/>
      <c r="XU159"/>
      <c r="XV159"/>
      <c r="XW159"/>
      <c r="XX159"/>
      <c r="XY159"/>
      <c r="XZ159"/>
      <c r="YA159"/>
      <c r="YB159"/>
      <c r="YC159"/>
      <c r="YD159"/>
      <c r="YE159"/>
      <c r="YF159"/>
      <c r="YG159"/>
      <c r="YH159"/>
      <c r="YI159"/>
      <c r="YJ159"/>
      <c r="YK159"/>
      <c r="YL159"/>
      <c r="YM159"/>
      <c r="YN159"/>
      <c r="YO159"/>
      <c r="YP159"/>
      <c r="YQ159"/>
      <c r="YR159"/>
      <c r="YS159"/>
      <c r="YT159"/>
      <c r="YU159"/>
      <c r="YV159"/>
      <c r="YW159"/>
      <c r="YX159"/>
      <c r="YY159"/>
      <c r="YZ159"/>
      <c r="ZA159"/>
      <c r="ZB159"/>
      <c r="ZC159"/>
      <c r="ZD159"/>
      <c r="ZE159"/>
      <c r="ZF159"/>
      <c r="ZG159"/>
      <c r="ZH159"/>
      <c r="ZI159"/>
      <c r="ZJ159"/>
      <c r="ZK159"/>
      <c r="ZL159"/>
      <c r="ZM159"/>
      <c r="ZN159"/>
      <c r="ZO159"/>
      <c r="ZP159"/>
      <c r="ZQ159"/>
      <c r="ZR159"/>
      <c r="ZS159"/>
      <c r="ZT159"/>
      <c r="ZU159"/>
      <c r="ZV159"/>
      <c r="ZW159"/>
      <c r="ZX159"/>
      <c r="ZY159"/>
      <c r="ZZ159"/>
      <c r="AAA159"/>
      <c r="AAB159"/>
      <c r="AAC159"/>
      <c r="AAD159"/>
      <c r="AAE159"/>
      <c r="AAF159"/>
      <c r="AAG159"/>
      <c r="AAH159"/>
      <c r="AAI159"/>
      <c r="AAJ159"/>
      <c r="AAK159"/>
      <c r="AAL159"/>
      <c r="AAM159"/>
      <c r="AAN159"/>
      <c r="AAO159"/>
      <c r="AAP159"/>
      <c r="AAQ159"/>
      <c r="AAR159"/>
      <c r="AAS159"/>
      <c r="AAT159"/>
      <c r="AAU159"/>
      <c r="AAV159"/>
      <c r="AAW159"/>
      <c r="AAX159"/>
      <c r="AAY159"/>
      <c r="AAZ159"/>
      <c r="ABA159"/>
      <c r="ABB159"/>
      <c r="ABC159"/>
      <c r="ABD159"/>
      <c r="ABE159"/>
      <c r="ABF159"/>
      <c r="ABG159"/>
      <c r="ABH159"/>
      <c r="ABI159"/>
      <c r="ABJ159"/>
      <c r="ABK159"/>
      <c r="ABL159"/>
      <c r="ABM159"/>
      <c r="ABN159"/>
      <c r="ABO159"/>
      <c r="ABP159"/>
      <c r="ABQ159"/>
      <c r="ABR159"/>
      <c r="ABS159"/>
      <c r="ABT159"/>
      <c r="ABU159"/>
      <c r="ABV159"/>
      <c r="ABW159"/>
      <c r="ABX159"/>
      <c r="ABY159"/>
      <c r="ABZ159"/>
      <c r="ACA159"/>
      <c r="ACB159"/>
      <c r="ACC159"/>
      <c r="ACD159"/>
      <c r="ACE159"/>
      <c r="ACF159"/>
      <c r="ACG159"/>
      <c r="ACH159"/>
      <c r="ACI159"/>
      <c r="ACJ159"/>
      <c r="ACK159"/>
      <c r="ACL159"/>
      <c r="ACM159"/>
      <c r="ACN159"/>
      <c r="ACO159"/>
      <c r="ACP159"/>
      <c r="ACQ159"/>
      <c r="ACR159"/>
      <c r="ACS159"/>
      <c r="ACT159"/>
      <c r="ACU159"/>
      <c r="ACV159"/>
      <c r="ACW159"/>
      <c r="ACX159"/>
      <c r="ACY159"/>
      <c r="ACZ159"/>
      <c r="ADA159"/>
      <c r="ADB159"/>
      <c r="ADC159"/>
      <c r="ADD159"/>
      <c r="ADE159"/>
      <c r="ADF159"/>
      <c r="ADG159"/>
      <c r="ADH159"/>
      <c r="ADI159"/>
      <c r="ADJ159"/>
      <c r="ADK159"/>
      <c r="ADL159"/>
      <c r="ADM159"/>
      <c r="ADN159"/>
      <c r="ADO159"/>
      <c r="ADP159"/>
      <c r="ADQ159"/>
      <c r="ADR159"/>
      <c r="ADS159"/>
      <c r="ADT159"/>
      <c r="ADU159"/>
      <c r="ADV159"/>
      <c r="ADW159"/>
      <c r="ADX159"/>
      <c r="ADY159"/>
      <c r="ADZ159"/>
      <c r="AEA159"/>
      <c r="AEB159"/>
      <c r="AEC159"/>
      <c r="AED159"/>
      <c r="AEE159"/>
      <c r="AEF159"/>
      <c r="AEG159"/>
      <c r="AEH159"/>
      <c r="AEI159"/>
      <c r="AEJ159"/>
      <c r="AEK159"/>
      <c r="AEL159"/>
      <c r="AEM159"/>
      <c r="AEN159"/>
      <c r="AEO159"/>
      <c r="AEP159"/>
      <c r="AEQ159"/>
      <c r="AER159"/>
      <c r="AES159"/>
      <c r="AET159"/>
      <c r="AEU159"/>
      <c r="AEV159"/>
      <c r="AEW159"/>
      <c r="AEX159"/>
      <c r="AEY159"/>
      <c r="AEZ159"/>
      <c r="AFA159"/>
      <c r="AFB159"/>
      <c r="AFC159"/>
      <c r="AFD159"/>
      <c r="AFE159"/>
      <c r="AFF159"/>
      <c r="AFG159"/>
      <c r="AFH159"/>
      <c r="AFI159"/>
      <c r="AFJ159"/>
      <c r="AFK159"/>
      <c r="AFL159"/>
      <c r="AFM159"/>
      <c r="AFN159"/>
      <c r="AFO159"/>
      <c r="AFP159"/>
      <c r="AFQ159"/>
      <c r="AFR159"/>
      <c r="AFS159"/>
      <c r="AFT159"/>
      <c r="AFU159"/>
      <c r="AFV159"/>
      <c r="AFW159"/>
      <c r="AFX159"/>
      <c r="AFY159"/>
      <c r="AFZ159"/>
      <c r="AGA159"/>
      <c r="AGB159"/>
      <c r="AGC159"/>
      <c r="AGD159"/>
      <c r="AGE159"/>
      <c r="AGF159"/>
      <c r="AGG159"/>
      <c r="AGH159"/>
      <c r="AGI159"/>
      <c r="AGJ159"/>
      <c r="AGK159"/>
      <c r="AGL159"/>
      <c r="AGM159"/>
      <c r="AGN159"/>
      <c r="AGO159"/>
      <c r="AGP159"/>
      <c r="AGQ159"/>
      <c r="AGR159"/>
      <c r="AGS159"/>
      <c r="AGT159"/>
      <c r="AGU159"/>
      <c r="AGV159"/>
      <c r="AGW159"/>
      <c r="AGX159"/>
      <c r="AGY159"/>
      <c r="AGZ159"/>
      <c r="AHA159"/>
      <c r="AHB159"/>
      <c r="AHC159"/>
      <c r="AHD159"/>
      <c r="AHE159"/>
      <c r="AHF159"/>
      <c r="AHG159"/>
      <c r="AHH159"/>
      <c r="AHI159"/>
      <c r="AHJ159"/>
      <c r="AHK159"/>
      <c r="AHL159"/>
      <c r="AHM159"/>
      <c r="AHN159"/>
      <c r="AHO159"/>
      <c r="AHP159"/>
      <c r="AHQ159"/>
      <c r="AHR159"/>
      <c r="AHS159"/>
      <c r="AHT159"/>
      <c r="AHU159"/>
      <c r="AHV159"/>
      <c r="AHW159"/>
      <c r="AHX159"/>
      <c r="AHY159"/>
      <c r="AHZ159"/>
      <c r="AIA159"/>
      <c r="AIB159"/>
      <c r="AIC159"/>
      <c r="AID159"/>
      <c r="AIE159"/>
      <c r="AIF159"/>
      <c r="AIG159"/>
      <c r="AIH159"/>
      <c r="AII159"/>
      <c r="AIJ159"/>
      <c r="AIK159"/>
      <c r="AIL159"/>
      <c r="AIM159"/>
      <c r="AIN159"/>
      <c r="AIO159"/>
      <c r="AIP159"/>
      <c r="AIQ159"/>
      <c r="AIR159"/>
      <c r="AIS159"/>
      <c r="AIT159"/>
      <c r="AIU159"/>
      <c r="AIV159"/>
      <c r="AIW159"/>
      <c r="AIX159"/>
      <c r="AIY159"/>
      <c r="AIZ159"/>
      <c r="AJA159"/>
      <c r="AJB159"/>
      <c r="AJC159"/>
      <c r="AJD159"/>
      <c r="AJE159"/>
      <c r="AJF159"/>
      <c r="AJG159"/>
      <c r="AJH159"/>
      <c r="AJI159"/>
      <c r="AJJ159"/>
      <c r="AJK159"/>
      <c r="AJL159"/>
      <c r="AJM159"/>
      <c r="AJN159"/>
      <c r="AJO159"/>
      <c r="AJP159"/>
      <c r="AJQ159"/>
      <c r="AJR159"/>
      <c r="AJS159"/>
      <c r="AJT159"/>
      <c r="AJU159"/>
      <c r="AJV159"/>
      <c r="AJW159"/>
      <c r="AJX159"/>
      <c r="AJY159"/>
      <c r="AJZ159"/>
      <c r="AKA159"/>
      <c r="AKB159"/>
      <c r="AKC159"/>
      <c r="AKD159"/>
      <c r="AKE159"/>
      <c r="AKF159"/>
      <c r="AKG159"/>
      <c r="AKH159"/>
      <c r="AKI159"/>
      <c r="AKJ159"/>
      <c r="AKK159"/>
      <c r="AKL159"/>
      <c r="AKM159"/>
      <c r="AKN159"/>
      <c r="AKO159"/>
      <c r="AKP159"/>
      <c r="AKQ159"/>
      <c r="AKR159"/>
      <c r="AKS159"/>
      <c r="AKT159"/>
      <c r="AKU159"/>
      <c r="AKV159"/>
      <c r="AKW159"/>
      <c r="AKX159"/>
      <c r="AKY159"/>
      <c r="AKZ159"/>
      <c r="ALA159"/>
      <c r="ALB159"/>
      <c r="ALC159"/>
      <c r="ALD159"/>
      <c r="ALE159"/>
      <c r="ALF159"/>
      <c r="ALG159"/>
      <c r="ALH159"/>
      <c r="ALI159"/>
      <c r="ALJ159"/>
      <c r="ALK159"/>
      <c r="ALL159"/>
      <c r="ALM159"/>
      <c r="ALN159"/>
      <c r="ALO159"/>
      <c r="ALP159"/>
      <c r="ALQ159"/>
      <c r="ALR159"/>
      <c r="ALS159"/>
      <c r="ALT159"/>
      <c r="ALU159"/>
      <c r="ALV159"/>
      <c r="ALW159"/>
      <c r="ALX159"/>
      <c r="ALY159"/>
      <c r="ALZ159"/>
      <c r="AMA159"/>
      <c r="AMB159"/>
      <c r="AMC159"/>
      <c r="AMD159"/>
      <c r="AME159"/>
      <c r="AMF159"/>
      <c r="AMG159"/>
    </row>
    <row r="160" spans="1:1021">
      <c r="A160" s="248" t="s">
        <v>566</v>
      </c>
      <c r="B160" s="249"/>
      <c r="C160" s="250"/>
      <c r="D160" s="250">
        <f>SUM(D158:D159)</f>
        <v>0</v>
      </c>
      <c r="E160" s="250"/>
      <c r="F160" s="250">
        <f t="shared" ref="F160:J160" si="16">SUM(F158:F159)</f>
        <v>0</v>
      </c>
      <c r="G160" s="250"/>
      <c r="H160" s="250">
        <f t="shared" si="16"/>
        <v>0</v>
      </c>
      <c r="I160" s="250"/>
      <c r="J160" s="250">
        <f t="shared" si="16"/>
        <v>0</v>
      </c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  <c r="JA160"/>
      <c r="JB160"/>
      <c r="JC160"/>
      <c r="JD160"/>
      <c r="JE160"/>
      <c r="JF160"/>
      <c r="JG160"/>
      <c r="JH160"/>
      <c r="JI160"/>
      <c r="JJ160"/>
      <c r="JK160"/>
      <c r="JL160"/>
      <c r="JM160"/>
      <c r="JN160"/>
      <c r="JO160"/>
      <c r="JP160"/>
      <c r="JQ160"/>
      <c r="JR160"/>
      <c r="JS160"/>
      <c r="JT160"/>
      <c r="JU160"/>
      <c r="JV160"/>
      <c r="JW160"/>
      <c r="JX160"/>
      <c r="JY160"/>
      <c r="JZ160"/>
      <c r="KA160"/>
      <c r="KB160"/>
      <c r="KC160"/>
      <c r="KD160"/>
      <c r="KE160"/>
      <c r="KF160"/>
      <c r="KG160"/>
      <c r="KH160"/>
      <c r="KI160"/>
      <c r="KJ160"/>
      <c r="KK160"/>
      <c r="KL160"/>
      <c r="KM160"/>
      <c r="KN160"/>
      <c r="KO160"/>
      <c r="KP160"/>
      <c r="KQ160"/>
      <c r="KR160"/>
      <c r="KS160"/>
      <c r="KT160"/>
      <c r="KU160"/>
      <c r="KV160"/>
      <c r="KW160"/>
      <c r="KX160"/>
      <c r="KY160"/>
      <c r="KZ160"/>
      <c r="LA160"/>
      <c r="LB160"/>
      <c r="LC160"/>
      <c r="LD160"/>
      <c r="LE160"/>
      <c r="LF160"/>
      <c r="LG160"/>
      <c r="LH160"/>
      <c r="LI160"/>
      <c r="LJ160"/>
      <c r="LK160"/>
      <c r="LL160"/>
      <c r="LM160"/>
      <c r="LN160"/>
      <c r="LO160"/>
      <c r="LP160"/>
      <c r="LQ160"/>
      <c r="LR160"/>
      <c r="LS160"/>
      <c r="LT160"/>
      <c r="LU160"/>
      <c r="LV160"/>
      <c r="LW160"/>
      <c r="LX160"/>
      <c r="LY160"/>
      <c r="LZ160"/>
      <c r="MA160"/>
      <c r="MB160"/>
      <c r="MC160"/>
      <c r="MD160"/>
      <c r="ME160"/>
      <c r="MF160"/>
      <c r="MG160"/>
      <c r="MH160"/>
      <c r="MI160"/>
      <c r="MJ160"/>
      <c r="MK160"/>
      <c r="ML160"/>
      <c r="MM160"/>
      <c r="MN160"/>
      <c r="MO160"/>
      <c r="MP160"/>
      <c r="MQ160"/>
      <c r="MR160"/>
      <c r="MS160"/>
      <c r="MT160"/>
      <c r="MU160"/>
      <c r="MV160"/>
      <c r="MW160"/>
      <c r="MX160"/>
      <c r="MY160"/>
      <c r="MZ160"/>
      <c r="NA160"/>
      <c r="NB160"/>
      <c r="NC160"/>
      <c r="ND160"/>
      <c r="NE160"/>
      <c r="NF160"/>
      <c r="NG160"/>
      <c r="NH160"/>
      <c r="NI160"/>
      <c r="NJ160"/>
      <c r="NK160"/>
      <c r="NL160"/>
      <c r="NM160"/>
      <c r="NN160"/>
      <c r="NO160"/>
      <c r="NP160"/>
      <c r="NQ160"/>
      <c r="NR160"/>
      <c r="NS160"/>
      <c r="NT160"/>
      <c r="NU160"/>
      <c r="NV160"/>
      <c r="NW160"/>
      <c r="NX160"/>
      <c r="NY160"/>
      <c r="NZ160"/>
      <c r="OA160"/>
      <c r="OB160"/>
      <c r="OC160"/>
      <c r="OD160"/>
      <c r="OE160"/>
      <c r="OF160"/>
      <c r="OG160"/>
      <c r="OH160"/>
      <c r="OI160"/>
      <c r="OJ160"/>
      <c r="OK160"/>
      <c r="OL160"/>
      <c r="OM160"/>
      <c r="ON160"/>
      <c r="OO160"/>
      <c r="OP160"/>
      <c r="OQ160"/>
      <c r="OR160"/>
      <c r="OS160"/>
      <c r="OT160"/>
      <c r="OU160"/>
      <c r="OV160"/>
      <c r="OW160"/>
      <c r="OX160"/>
      <c r="OY160"/>
      <c r="OZ160"/>
      <c r="PA160"/>
      <c r="PB160"/>
      <c r="PC160"/>
      <c r="PD160"/>
      <c r="PE160"/>
      <c r="PF160"/>
      <c r="PG160"/>
      <c r="PH160"/>
      <c r="PI160"/>
      <c r="PJ160"/>
      <c r="PK160"/>
      <c r="PL160"/>
      <c r="PM160"/>
      <c r="PN160"/>
      <c r="PO160"/>
      <c r="PP160"/>
      <c r="PQ160"/>
      <c r="PR160"/>
      <c r="PS160"/>
      <c r="PT160"/>
      <c r="PU160"/>
      <c r="PV160"/>
      <c r="PW160"/>
      <c r="PX160"/>
      <c r="PY160"/>
      <c r="PZ160"/>
      <c r="QA160"/>
      <c r="QB160"/>
      <c r="QC160"/>
      <c r="QD160"/>
      <c r="QE160"/>
      <c r="QF160"/>
      <c r="QG160"/>
      <c r="QH160"/>
      <c r="QI160"/>
      <c r="QJ160"/>
      <c r="QK160"/>
      <c r="QL160"/>
      <c r="QM160"/>
      <c r="QN160"/>
      <c r="QO160"/>
      <c r="QP160"/>
      <c r="QQ160"/>
      <c r="QR160"/>
      <c r="QS160"/>
      <c r="QT160"/>
      <c r="QU160"/>
      <c r="QV160"/>
      <c r="QW160"/>
      <c r="QX160"/>
      <c r="QY160"/>
      <c r="QZ160"/>
      <c r="RA160"/>
      <c r="RB160"/>
      <c r="RC160"/>
      <c r="RD160"/>
      <c r="RE160"/>
      <c r="RF160"/>
      <c r="RG160"/>
      <c r="RH160"/>
      <c r="RI160"/>
      <c r="RJ160"/>
      <c r="RK160"/>
      <c r="RL160"/>
      <c r="RM160"/>
      <c r="RN160"/>
      <c r="RO160"/>
      <c r="RP160"/>
      <c r="RQ160"/>
      <c r="RR160"/>
      <c r="RS160"/>
      <c r="RT160"/>
      <c r="RU160"/>
      <c r="RV160"/>
      <c r="RW160"/>
      <c r="RX160"/>
      <c r="RY160"/>
      <c r="RZ160"/>
      <c r="SA160"/>
      <c r="SB160"/>
      <c r="SC160"/>
      <c r="SD160"/>
      <c r="SE160"/>
      <c r="SF160"/>
      <c r="SG160"/>
      <c r="SH160"/>
      <c r="SI160"/>
      <c r="SJ160"/>
      <c r="SK160"/>
      <c r="SL160"/>
      <c r="SM160"/>
      <c r="SN160"/>
      <c r="SO160"/>
      <c r="SP160"/>
      <c r="SQ160"/>
      <c r="SR160"/>
      <c r="SS160"/>
      <c r="ST160"/>
      <c r="SU160"/>
      <c r="SV160"/>
      <c r="SW160"/>
      <c r="SX160"/>
      <c r="SY160"/>
      <c r="SZ160"/>
      <c r="TA160"/>
      <c r="TB160"/>
      <c r="TC160"/>
      <c r="TD160"/>
      <c r="TE160"/>
      <c r="TF160"/>
      <c r="TG160"/>
      <c r="TH160"/>
      <c r="TI160"/>
      <c r="TJ160"/>
      <c r="TK160"/>
      <c r="TL160"/>
      <c r="TM160"/>
      <c r="TN160"/>
      <c r="TO160"/>
      <c r="TP160"/>
      <c r="TQ160"/>
      <c r="TR160"/>
      <c r="TS160"/>
      <c r="TT160"/>
      <c r="TU160"/>
      <c r="TV160"/>
      <c r="TW160"/>
      <c r="TX160"/>
      <c r="TY160"/>
      <c r="TZ160"/>
      <c r="UA160"/>
      <c r="UB160"/>
      <c r="UC160"/>
      <c r="UD160"/>
      <c r="UE160"/>
      <c r="UF160"/>
      <c r="UG160"/>
      <c r="UH160"/>
      <c r="UI160"/>
      <c r="UJ160"/>
      <c r="UK160"/>
      <c r="UL160"/>
      <c r="UM160"/>
      <c r="UN160"/>
      <c r="UO160"/>
      <c r="UP160"/>
      <c r="UQ160"/>
      <c r="UR160"/>
      <c r="US160"/>
      <c r="UT160"/>
      <c r="UU160"/>
      <c r="UV160"/>
      <c r="UW160"/>
      <c r="UX160"/>
      <c r="UY160"/>
      <c r="UZ160"/>
      <c r="VA160"/>
      <c r="VB160"/>
      <c r="VC160"/>
      <c r="VD160"/>
      <c r="VE160"/>
      <c r="VF160"/>
      <c r="VG160"/>
      <c r="VH160"/>
      <c r="VI160"/>
      <c r="VJ160"/>
      <c r="VK160"/>
      <c r="VL160"/>
      <c r="VM160"/>
      <c r="VN160"/>
      <c r="VO160"/>
      <c r="VP160"/>
      <c r="VQ160"/>
      <c r="VR160"/>
      <c r="VS160"/>
      <c r="VT160"/>
      <c r="VU160"/>
      <c r="VV160"/>
      <c r="VW160"/>
      <c r="VX160"/>
      <c r="VY160"/>
      <c r="VZ160"/>
      <c r="WA160"/>
      <c r="WB160"/>
      <c r="WC160"/>
      <c r="WD160"/>
      <c r="WE160"/>
      <c r="WF160"/>
      <c r="WG160"/>
      <c r="WH160"/>
      <c r="WI160"/>
      <c r="WJ160"/>
      <c r="WK160"/>
      <c r="WL160"/>
      <c r="WM160"/>
      <c r="WN160"/>
      <c r="WO160"/>
      <c r="WP160"/>
      <c r="WQ160"/>
      <c r="WR160"/>
      <c r="WS160"/>
      <c r="WT160"/>
      <c r="WU160"/>
      <c r="WV160"/>
      <c r="WW160"/>
      <c r="WX160"/>
      <c r="WY160"/>
      <c r="WZ160"/>
      <c r="XA160"/>
      <c r="XB160"/>
      <c r="XC160"/>
      <c r="XD160"/>
      <c r="XE160"/>
      <c r="XF160"/>
      <c r="XG160"/>
      <c r="XH160"/>
      <c r="XI160"/>
      <c r="XJ160"/>
      <c r="XK160"/>
      <c r="XL160"/>
      <c r="XM160"/>
      <c r="XN160"/>
      <c r="XO160"/>
      <c r="XP160"/>
      <c r="XQ160"/>
      <c r="XR160"/>
      <c r="XS160"/>
      <c r="XT160"/>
      <c r="XU160"/>
      <c r="XV160"/>
      <c r="XW160"/>
      <c r="XX160"/>
      <c r="XY160"/>
      <c r="XZ160"/>
      <c r="YA160"/>
      <c r="YB160"/>
      <c r="YC160"/>
      <c r="YD160"/>
      <c r="YE160"/>
      <c r="YF160"/>
      <c r="YG160"/>
      <c r="YH160"/>
      <c r="YI160"/>
      <c r="YJ160"/>
      <c r="YK160"/>
      <c r="YL160"/>
      <c r="YM160"/>
      <c r="YN160"/>
      <c r="YO160"/>
      <c r="YP160"/>
      <c r="YQ160"/>
      <c r="YR160"/>
      <c r="YS160"/>
      <c r="YT160"/>
      <c r="YU160"/>
      <c r="YV160"/>
      <c r="YW160"/>
      <c r="YX160"/>
      <c r="YY160"/>
      <c r="YZ160"/>
      <c r="ZA160"/>
      <c r="ZB160"/>
      <c r="ZC160"/>
      <c r="ZD160"/>
      <c r="ZE160"/>
      <c r="ZF160"/>
      <c r="ZG160"/>
      <c r="ZH160"/>
      <c r="ZI160"/>
      <c r="ZJ160"/>
      <c r="ZK160"/>
      <c r="ZL160"/>
      <c r="ZM160"/>
      <c r="ZN160"/>
      <c r="ZO160"/>
      <c r="ZP160"/>
      <c r="ZQ160"/>
      <c r="ZR160"/>
      <c r="ZS160"/>
      <c r="ZT160"/>
      <c r="ZU160"/>
      <c r="ZV160"/>
      <c r="ZW160"/>
      <c r="ZX160"/>
      <c r="ZY160"/>
      <c r="ZZ160"/>
      <c r="AAA160"/>
      <c r="AAB160"/>
      <c r="AAC160"/>
      <c r="AAD160"/>
      <c r="AAE160"/>
      <c r="AAF160"/>
      <c r="AAG160"/>
      <c r="AAH160"/>
      <c r="AAI160"/>
      <c r="AAJ160"/>
      <c r="AAK160"/>
      <c r="AAL160"/>
      <c r="AAM160"/>
      <c r="AAN160"/>
      <c r="AAO160"/>
      <c r="AAP160"/>
      <c r="AAQ160"/>
      <c r="AAR160"/>
      <c r="AAS160"/>
      <c r="AAT160"/>
      <c r="AAU160"/>
      <c r="AAV160"/>
      <c r="AAW160"/>
      <c r="AAX160"/>
      <c r="AAY160"/>
      <c r="AAZ160"/>
      <c r="ABA160"/>
      <c r="ABB160"/>
      <c r="ABC160"/>
      <c r="ABD160"/>
      <c r="ABE160"/>
      <c r="ABF160"/>
      <c r="ABG160"/>
      <c r="ABH160"/>
      <c r="ABI160"/>
      <c r="ABJ160"/>
      <c r="ABK160"/>
      <c r="ABL160"/>
      <c r="ABM160"/>
      <c r="ABN160"/>
      <c r="ABO160"/>
      <c r="ABP160"/>
      <c r="ABQ160"/>
      <c r="ABR160"/>
      <c r="ABS160"/>
      <c r="ABT160"/>
      <c r="ABU160"/>
      <c r="ABV160"/>
      <c r="ABW160"/>
      <c r="ABX160"/>
      <c r="ABY160"/>
      <c r="ABZ160"/>
      <c r="ACA160"/>
      <c r="ACB160"/>
      <c r="ACC160"/>
      <c r="ACD160"/>
      <c r="ACE160"/>
      <c r="ACF160"/>
      <c r="ACG160"/>
      <c r="ACH160"/>
      <c r="ACI160"/>
      <c r="ACJ160"/>
      <c r="ACK160"/>
      <c r="ACL160"/>
      <c r="ACM160"/>
      <c r="ACN160"/>
      <c r="ACO160"/>
      <c r="ACP160"/>
      <c r="ACQ160"/>
      <c r="ACR160"/>
      <c r="ACS160"/>
      <c r="ACT160"/>
      <c r="ACU160"/>
      <c r="ACV160"/>
      <c r="ACW160"/>
      <c r="ACX160"/>
      <c r="ACY160"/>
      <c r="ACZ160"/>
      <c r="ADA160"/>
      <c r="ADB160"/>
      <c r="ADC160"/>
      <c r="ADD160"/>
      <c r="ADE160"/>
      <c r="ADF160"/>
      <c r="ADG160"/>
      <c r="ADH160"/>
      <c r="ADI160"/>
      <c r="ADJ160"/>
      <c r="ADK160"/>
      <c r="ADL160"/>
      <c r="ADM160"/>
      <c r="ADN160"/>
      <c r="ADO160"/>
      <c r="ADP160"/>
      <c r="ADQ160"/>
      <c r="ADR160"/>
      <c r="ADS160"/>
      <c r="ADT160"/>
      <c r="ADU160"/>
      <c r="ADV160"/>
      <c r="ADW160"/>
      <c r="ADX160"/>
      <c r="ADY160"/>
      <c r="ADZ160"/>
      <c r="AEA160"/>
      <c r="AEB160"/>
      <c r="AEC160"/>
      <c r="AED160"/>
      <c r="AEE160"/>
      <c r="AEF160"/>
      <c r="AEG160"/>
      <c r="AEH160"/>
      <c r="AEI160"/>
      <c r="AEJ160"/>
      <c r="AEK160"/>
      <c r="AEL160"/>
      <c r="AEM160"/>
      <c r="AEN160"/>
      <c r="AEO160"/>
      <c r="AEP160"/>
      <c r="AEQ160"/>
      <c r="AER160"/>
      <c r="AES160"/>
      <c r="AET160"/>
      <c r="AEU160"/>
      <c r="AEV160"/>
      <c r="AEW160"/>
      <c r="AEX160"/>
      <c r="AEY160"/>
      <c r="AEZ160"/>
      <c r="AFA160"/>
      <c r="AFB160"/>
      <c r="AFC160"/>
      <c r="AFD160"/>
      <c r="AFE160"/>
      <c r="AFF160"/>
      <c r="AFG160"/>
      <c r="AFH160"/>
      <c r="AFI160"/>
      <c r="AFJ160"/>
      <c r="AFK160"/>
      <c r="AFL160"/>
      <c r="AFM160"/>
      <c r="AFN160"/>
      <c r="AFO160"/>
      <c r="AFP160"/>
      <c r="AFQ160"/>
      <c r="AFR160"/>
      <c r="AFS160"/>
      <c r="AFT160"/>
      <c r="AFU160"/>
      <c r="AFV160"/>
      <c r="AFW160"/>
      <c r="AFX160"/>
      <c r="AFY160"/>
      <c r="AFZ160"/>
      <c r="AGA160"/>
      <c r="AGB160"/>
      <c r="AGC160"/>
      <c r="AGD160"/>
      <c r="AGE160"/>
      <c r="AGF160"/>
      <c r="AGG160"/>
      <c r="AGH160"/>
      <c r="AGI160"/>
      <c r="AGJ160"/>
      <c r="AGK160"/>
      <c r="AGL160"/>
      <c r="AGM160"/>
      <c r="AGN160"/>
      <c r="AGO160"/>
      <c r="AGP160"/>
      <c r="AGQ160"/>
      <c r="AGR160"/>
      <c r="AGS160"/>
      <c r="AGT160"/>
      <c r="AGU160"/>
      <c r="AGV160"/>
      <c r="AGW160"/>
      <c r="AGX160"/>
      <c r="AGY160"/>
      <c r="AGZ160"/>
      <c r="AHA160"/>
      <c r="AHB160"/>
      <c r="AHC160"/>
      <c r="AHD160"/>
      <c r="AHE160"/>
      <c r="AHF160"/>
      <c r="AHG160"/>
      <c r="AHH160"/>
      <c r="AHI160"/>
      <c r="AHJ160"/>
      <c r="AHK160"/>
      <c r="AHL160"/>
      <c r="AHM160"/>
      <c r="AHN160"/>
      <c r="AHO160"/>
      <c r="AHP160"/>
      <c r="AHQ160"/>
      <c r="AHR160"/>
      <c r="AHS160"/>
      <c r="AHT160"/>
      <c r="AHU160"/>
      <c r="AHV160"/>
      <c r="AHW160"/>
      <c r="AHX160"/>
      <c r="AHY160"/>
      <c r="AHZ160"/>
      <c r="AIA160"/>
      <c r="AIB160"/>
      <c r="AIC160"/>
      <c r="AID160"/>
      <c r="AIE160"/>
      <c r="AIF160"/>
      <c r="AIG160"/>
      <c r="AIH160"/>
      <c r="AII160"/>
      <c r="AIJ160"/>
      <c r="AIK160"/>
      <c r="AIL160"/>
      <c r="AIM160"/>
      <c r="AIN160"/>
      <c r="AIO160"/>
      <c r="AIP160"/>
      <c r="AIQ160"/>
      <c r="AIR160"/>
      <c r="AIS160"/>
      <c r="AIT160"/>
      <c r="AIU160"/>
      <c r="AIV160"/>
      <c r="AIW160"/>
      <c r="AIX160"/>
      <c r="AIY160"/>
      <c r="AIZ160"/>
      <c r="AJA160"/>
      <c r="AJB160"/>
      <c r="AJC160"/>
      <c r="AJD160"/>
      <c r="AJE160"/>
      <c r="AJF160"/>
      <c r="AJG160"/>
      <c r="AJH160"/>
      <c r="AJI160"/>
      <c r="AJJ160"/>
      <c r="AJK160"/>
      <c r="AJL160"/>
      <c r="AJM160"/>
      <c r="AJN160"/>
      <c r="AJO160"/>
      <c r="AJP160"/>
      <c r="AJQ160"/>
      <c r="AJR160"/>
      <c r="AJS160"/>
      <c r="AJT160"/>
      <c r="AJU160"/>
      <c r="AJV160"/>
      <c r="AJW160"/>
      <c r="AJX160"/>
      <c r="AJY160"/>
      <c r="AJZ160"/>
      <c r="AKA160"/>
      <c r="AKB160"/>
      <c r="AKC160"/>
      <c r="AKD160"/>
      <c r="AKE160"/>
      <c r="AKF160"/>
      <c r="AKG160"/>
      <c r="AKH160"/>
      <c r="AKI160"/>
      <c r="AKJ160"/>
      <c r="AKK160"/>
      <c r="AKL160"/>
      <c r="AKM160"/>
      <c r="AKN160"/>
      <c r="AKO160"/>
      <c r="AKP160"/>
      <c r="AKQ160"/>
      <c r="AKR160"/>
      <c r="AKS160"/>
      <c r="AKT160"/>
      <c r="AKU160"/>
      <c r="AKV160"/>
      <c r="AKW160"/>
      <c r="AKX160"/>
      <c r="AKY160"/>
      <c r="AKZ160"/>
      <c r="ALA160"/>
      <c r="ALB160"/>
      <c r="ALC160"/>
      <c r="ALD160"/>
      <c r="ALE160"/>
      <c r="ALF160"/>
      <c r="ALG160"/>
      <c r="ALH160"/>
      <c r="ALI160"/>
      <c r="ALJ160"/>
      <c r="ALK160"/>
      <c r="ALL160"/>
      <c r="ALM160"/>
      <c r="ALN160"/>
      <c r="ALO160"/>
      <c r="ALP160"/>
      <c r="ALQ160"/>
      <c r="ALR160"/>
      <c r="ALS160"/>
      <c r="ALT160"/>
      <c r="ALU160"/>
      <c r="ALV160"/>
      <c r="ALW160"/>
      <c r="ALX160"/>
      <c r="ALY160"/>
      <c r="ALZ160"/>
      <c r="AMA160"/>
      <c r="AMB160"/>
      <c r="AMC160"/>
      <c r="AMD160"/>
      <c r="AME160"/>
      <c r="AMF160"/>
      <c r="AMG160"/>
    </row>
    <row r="161" spans="1:1021">
      <c r="A161" s="253"/>
      <c r="B161" s="259"/>
      <c r="C161" s="259"/>
      <c r="D161" s="259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  <c r="IS161"/>
      <c r="IT161"/>
      <c r="IU161"/>
      <c r="IV161"/>
      <c r="IW161"/>
      <c r="IX161"/>
      <c r="IY161"/>
      <c r="IZ161"/>
      <c r="JA161"/>
      <c r="JB161"/>
      <c r="JC161"/>
      <c r="JD161"/>
      <c r="JE161"/>
      <c r="JF161"/>
      <c r="JG161"/>
      <c r="JH161"/>
      <c r="JI161"/>
      <c r="JJ161"/>
      <c r="JK161"/>
      <c r="JL161"/>
      <c r="JM161"/>
      <c r="JN161"/>
      <c r="JO161"/>
      <c r="JP161"/>
      <c r="JQ161"/>
      <c r="JR161"/>
      <c r="JS161"/>
      <c r="JT161"/>
      <c r="JU161"/>
      <c r="JV161"/>
      <c r="JW161"/>
      <c r="JX161"/>
      <c r="JY161"/>
      <c r="JZ161"/>
      <c r="KA161"/>
      <c r="KB161"/>
      <c r="KC161"/>
      <c r="KD161"/>
      <c r="KE161"/>
      <c r="KF161"/>
      <c r="KG161"/>
      <c r="KH161"/>
      <c r="KI161"/>
      <c r="KJ161"/>
      <c r="KK161"/>
      <c r="KL161"/>
      <c r="KM161"/>
      <c r="KN161"/>
      <c r="KO161"/>
      <c r="KP161"/>
      <c r="KQ161"/>
      <c r="KR161"/>
      <c r="KS161"/>
      <c r="KT161"/>
      <c r="KU161"/>
      <c r="KV161"/>
      <c r="KW161"/>
      <c r="KX161"/>
      <c r="KY161"/>
      <c r="KZ161"/>
      <c r="LA161"/>
      <c r="LB161"/>
      <c r="LC161"/>
      <c r="LD161"/>
      <c r="LE161"/>
      <c r="LF161"/>
      <c r="LG161"/>
      <c r="LH161"/>
      <c r="LI161"/>
      <c r="LJ161"/>
      <c r="LK161"/>
      <c r="LL161"/>
      <c r="LM161"/>
      <c r="LN161"/>
      <c r="LO161"/>
      <c r="LP161"/>
      <c r="LQ161"/>
      <c r="LR161"/>
      <c r="LS161"/>
      <c r="LT161"/>
      <c r="LU161"/>
      <c r="LV161"/>
      <c r="LW161"/>
      <c r="LX161"/>
      <c r="LY161"/>
      <c r="LZ161"/>
      <c r="MA161"/>
      <c r="MB161"/>
      <c r="MC161"/>
      <c r="MD161"/>
      <c r="ME161"/>
      <c r="MF161"/>
      <c r="MG161"/>
      <c r="MH161"/>
      <c r="MI161"/>
      <c r="MJ161"/>
      <c r="MK161"/>
      <c r="ML161"/>
      <c r="MM161"/>
      <c r="MN161"/>
      <c r="MO161"/>
      <c r="MP161"/>
      <c r="MQ161"/>
      <c r="MR161"/>
      <c r="MS161"/>
      <c r="MT161"/>
      <c r="MU161"/>
      <c r="MV161"/>
      <c r="MW161"/>
      <c r="MX161"/>
      <c r="MY161"/>
      <c r="MZ161"/>
      <c r="NA161"/>
      <c r="NB161"/>
      <c r="NC161"/>
      <c r="ND161"/>
      <c r="NE161"/>
      <c r="NF161"/>
      <c r="NG161"/>
      <c r="NH161"/>
      <c r="NI161"/>
      <c r="NJ161"/>
      <c r="NK161"/>
      <c r="NL161"/>
      <c r="NM161"/>
      <c r="NN161"/>
      <c r="NO161"/>
      <c r="NP161"/>
      <c r="NQ161"/>
      <c r="NR161"/>
      <c r="NS161"/>
      <c r="NT161"/>
      <c r="NU161"/>
      <c r="NV161"/>
      <c r="NW161"/>
      <c r="NX161"/>
      <c r="NY161"/>
      <c r="NZ161"/>
      <c r="OA161"/>
      <c r="OB161"/>
      <c r="OC161"/>
      <c r="OD161"/>
      <c r="OE161"/>
      <c r="OF161"/>
      <c r="OG161"/>
      <c r="OH161"/>
      <c r="OI161"/>
      <c r="OJ161"/>
      <c r="OK161"/>
      <c r="OL161"/>
      <c r="OM161"/>
      <c r="ON161"/>
      <c r="OO161"/>
      <c r="OP161"/>
      <c r="OQ161"/>
      <c r="OR161"/>
      <c r="OS161"/>
      <c r="OT161"/>
      <c r="OU161"/>
      <c r="OV161"/>
      <c r="OW161"/>
      <c r="OX161"/>
      <c r="OY161"/>
      <c r="OZ161"/>
      <c r="PA161"/>
      <c r="PB161"/>
      <c r="PC161"/>
      <c r="PD161"/>
      <c r="PE161"/>
      <c r="PF161"/>
      <c r="PG161"/>
      <c r="PH161"/>
      <c r="PI161"/>
      <c r="PJ161"/>
      <c r="PK161"/>
      <c r="PL161"/>
      <c r="PM161"/>
      <c r="PN161"/>
      <c r="PO161"/>
      <c r="PP161"/>
      <c r="PQ161"/>
      <c r="PR161"/>
      <c r="PS161"/>
      <c r="PT161"/>
      <c r="PU161"/>
      <c r="PV161"/>
      <c r="PW161"/>
      <c r="PX161"/>
      <c r="PY161"/>
      <c r="PZ161"/>
      <c r="QA161"/>
      <c r="QB161"/>
      <c r="QC161"/>
      <c r="QD161"/>
      <c r="QE161"/>
      <c r="QF161"/>
      <c r="QG161"/>
      <c r="QH161"/>
      <c r="QI161"/>
      <c r="QJ161"/>
      <c r="QK161"/>
      <c r="QL161"/>
      <c r="QM161"/>
      <c r="QN161"/>
      <c r="QO161"/>
      <c r="QP161"/>
      <c r="QQ161"/>
      <c r="QR161"/>
      <c r="QS161"/>
      <c r="QT161"/>
      <c r="QU161"/>
      <c r="QV161"/>
      <c r="QW161"/>
      <c r="QX161"/>
      <c r="QY161"/>
      <c r="QZ161"/>
      <c r="RA161"/>
      <c r="RB161"/>
      <c r="RC161"/>
      <c r="RD161"/>
      <c r="RE161"/>
      <c r="RF161"/>
      <c r="RG161"/>
      <c r="RH161"/>
      <c r="RI161"/>
      <c r="RJ161"/>
      <c r="RK161"/>
      <c r="RL161"/>
      <c r="RM161"/>
      <c r="RN161"/>
      <c r="RO161"/>
      <c r="RP161"/>
      <c r="RQ161"/>
      <c r="RR161"/>
      <c r="RS161"/>
      <c r="RT161"/>
      <c r="RU161"/>
      <c r="RV161"/>
      <c r="RW161"/>
      <c r="RX161"/>
      <c r="RY161"/>
      <c r="RZ161"/>
      <c r="SA161"/>
      <c r="SB161"/>
      <c r="SC161"/>
      <c r="SD161"/>
      <c r="SE161"/>
      <c r="SF161"/>
      <c r="SG161"/>
      <c r="SH161"/>
      <c r="SI161"/>
      <c r="SJ161"/>
      <c r="SK161"/>
      <c r="SL161"/>
      <c r="SM161"/>
      <c r="SN161"/>
      <c r="SO161"/>
      <c r="SP161"/>
      <c r="SQ161"/>
      <c r="SR161"/>
      <c r="SS161"/>
      <c r="ST161"/>
      <c r="SU161"/>
      <c r="SV161"/>
      <c r="SW161"/>
      <c r="SX161"/>
      <c r="SY161"/>
      <c r="SZ161"/>
      <c r="TA161"/>
      <c r="TB161"/>
      <c r="TC161"/>
      <c r="TD161"/>
      <c r="TE161"/>
      <c r="TF161"/>
      <c r="TG161"/>
      <c r="TH161"/>
      <c r="TI161"/>
      <c r="TJ161"/>
      <c r="TK161"/>
      <c r="TL161"/>
      <c r="TM161"/>
      <c r="TN161"/>
      <c r="TO161"/>
      <c r="TP161"/>
      <c r="TQ161"/>
      <c r="TR161"/>
      <c r="TS161"/>
      <c r="TT161"/>
      <c r="TU161"/>
      <c r="TV161"/>
      <c r="TW161"/>
      <c r="TX161"/>
      <c r="TY161"/>
      <c r="TZ161"/>
      <c r="UA161"/>
      <c r="UB161"/>
      <c r="UC161"/>
      <c r="UD161"/>
      <c r="UE161"/>
      <c r="UF161"/>
      <c r="UG161"/>
      <c r="UH161"/>
      <c r="UI161"/>
      <c r="UJ161"/>
      <c r="UK161"/>
      <c r="UL161"/>
      <c r="UM161"/>
      <c r="UN161"/>
      <c r="UO161"/>
      <c r="UP161"/>
      <c r="UQ161"/>
      <c r="UR161"/>
      <c r="US161"/>
      <c r="UT161"/>
      <c r="UU161"/>
      <c r="UV161"/>
      <c r="UW161"/>
      <c r="UX161"/>
      <c r="UY161"/>
      <c r="UZ161"/>
      <c r="VA161"/>
      <c r="VB161"/>
      <c r="VC161"/>
      <c r="VD161"/>
      <c r="VE161"/>
      <c r="VF161"/>
      <c r="VG161"/>
      <c r="VH161"/>
      <c r="VI161"/>
      <c r="VJ161"/>
      <c r="VK161"/>
      <c r="VL161"/>
      <c r="VM161"/>
      <c r="VN161"/>
      <c r="VO161"/>
      <c r="VP161"/>
      <c r="VQ161"/>
      <c r="VR161"/>
      <c r="VS161"/>
      <c r="VT161"/>
      <c r="VU161"/>
      <c r="VV161"/>
      <c r="VW161"/>
      <c r="VX161"/>
      <c r="VY161"/>
      <c r="VZ161"/>
      <c r="WA161"/>
      <c r="WB161"/>
      <c r="WC161"/>
      <c r="WD161"/>
      <c r="WE161"/>
      <c r="WF161"/>
      <c r="WG161"/>
      <c r="WH161"/>
      <c r="WI161"/>
      <c r="WJ161"/>
      <c r="WK161"/>
      <c r="WL161"/>
      <c r="WM161"/>
      <c r="WN161"/>
      <c r="WO161"/>
      <c r="WP161"/>
      <c r="WQ161"/>
      <c r="WR161"/>
      <c r="WS161"/>
      <c r="WT161"/>
      <c r="WU161"/>
      <c r="WV161"/>
      <c r="WW161"/>
      <c r="WX161"/>
      <c r="WY161"/>
      <c r="WZ161"/>
      <c r="XA161"/>
      <c r="XB161"/>
      <c r="XC161"/>
      <c r="XD161"/>
      <c r="XE161"/>
      <c r="XF161"/>
      <c r="XG161"/>
      <c r="XH161"/>
      <c r="XI161"/>
      <c r="XJ161"/>
      <c r="XK161"/>
      <c r="XL161"/>
      <c r="XM161"/>
      <c r="XN161"/>
      <c r="XO161"/>
      <c r="XP161"/>
      <c r="XQ161"/>
      <c r="XR161"/>
      <c r="XS161"/>
      <c r="XT161"/>
      <c r="XU161"/>
      <c r="XV161"/>
      <c r="XW161"/>
      <c r="XX161"/>
      <c r="XY161"/>
      <c r="XZ161"/>
      <c r="YA161"/>
      <c r="YB161"/>
      <c r="YC161"/>
      <c r="YD161"/>
      <c r="YE161"/>
      <c r="YF161"/>
      <c r="YG161"/>
      <c r="YH161"/>
      <c r="YI161"/>
      <c r="YJ161"/>
      <c r="YK161"/>
      <c r="YL161"/>
      <c r="YM161"/>
      <c r="YN161"/>
      <c r="YO161"/>
      <c r="YP161"/>
      <c r="YQ161"/>
      <c r="YR161"/>
      <c r="YS161"/>
      <c r="YT161"/>
      <c r="YU161"/>
      <c r="YV161"/>
      <c r="YW161"/>
      <c r="YX161"/>
      <c r="YY161"/>
      <c r="YZ161"/>
      <c r="ZA161"/>
      <c r="ZB161"/>
      <c r="ZC161"/>
      <c r="ZD161"/>
      <c r="ZE161"/>
      <c r="ZF161"/>
      <c r="ZG161"/>
      <c r="ZH161"/>
      <c r="ZI161"/>
      <c r="ZJ161"/>
      <c r="ZK161"/>
      <c r="ZL161"/>
      <c r="ZM161"/>
      <c r="ZN161"/>
      <c r="ZO161"/>
      <c r="ZP161"/>
      <c r="ZQ161"/>
      <c r="ZR161"/>
      <c r="ZS161"/>
      <c r="ZT161"/>
      <c r="ZU161"/>
      <c r="ZV161"/>
      <c r="ZW161"/>
      <c r="ZX161"/>
      <c r="ZY161"/>
      <c r="ZZ161"/>
      <c r="AAA161"/>
      <c r="AAB161"/>
      <c r="AAC161"/>
      <c r="AAD161"/>
      <c r="AAE161"/>
      <c r="AAF161"/>
      <c r="AAG161"/>
      <c r="AAH161"/>
      <c r="AAI161"/>
      <c r="AAJ161"/>
      <c r="AAK161"/>
      <c r="AAL161"/>
      <c r="AAM161"/>
      <c r="AAN161"/>
      <c r="AAO161"/>
      <c r="AAP161"/>
      <c r="AAQ161"/>
      <c r="AAR161"/>
      <c r="AAS161"/>
      <c r="AAT161"/>
      <c r="AAU161"/>
      <c r="AAV161"/>
      <c r="AAW161"/>
      <c r="AAX161"/>
      <c r="AAY161"/>
      <c r="AAZ161"/>
      <c r="ABA161"/>
      <c r="ABB161"/>
      <c r="ABC161"/>
      <c r="ABD161"/>
      <c r="ABE161"/>
      <c r="ABF161"/>
      <c r="ABG161"/>
      <c r="ABH161"/>
      <c r="ABI161"/>
      <c r="ABJ161"/>
      <c r="ABK161"/>
      <c r="ABL161"/>
      <c r="ABM161"/>
      <c r="ABN161"/>
      <c r="ABO161"/>
      <c r="ABP161"/>
      <c r="ABQ161"/>
      <c r="ABR161"/>
      <c r="ABS161"/>
      <c r="ABT161"/>
      <c r="ABU161"/>
      <c r="ABV161"/>
      <c r="ABW161"/>
      <c r="ABX161"/>
      <c r="ABY161"/>
      <c r="ABZ161"/>
      <c r="ACA161"/>
      <c r="ACB161"/>
      <c r="ACC161"/>
      <c r="ACD161"/>
      <c r="ACE161"/>
      <c r="ACF161"/>
      <c r="ACG161"/>
      <c r="ACH161"/>
      <c r="ACI161"/>
      <c r="ACJ161"/>
      <c r="ACK161"/>
      <c r="ACL161"/>
      <c r="ACM161"/>
      <c r="ACN161"/>
      <c r="ACO161"/>
      <c r="ACP161"/>
      <c r="ACQ161"/>
      <c r="ACR161"/>
      <c r="ACS161"/>
      <c r="ACT161"/>
      <c r="ACU161"/>
      <c r="ACV161"/>
      <c r="ACW161"/>
      <c r="ACX161"/>
      <c r="ACY161"/>
      <c r="ACZ161"/>
      <c r="ADA161"/>
      <c r="ADB161"/>
      <c r="ADC161"/>
      <c r="ADD161"/>
      <c r="ADE161"/>
      <c r="ADF161"/>
      <c r="ADG161"/>
      <c r="ADH161"/>
      <c r="ADI161"/>
      <c r="ADJ161"/>
      <c r="ADK161"/>
      <c r="ADL161"/>
      <c r="ADM161"/>
      <c r="ADN161"/>
      <c r="ADO161"/>
      <c r="ADP161"/>
      <c r="ADQ161"/>
      <c r="ADR161"/>
      <c r="ADS161"/>
      <c r="ADT161"/>
      <c r="ADU161"/>
      <c r="ADV161"/>
      <c r="ADW161"/>
      <c r="ADX161"/>
      <c r="ADY161"/>
      <c r="ADZ161"/>
      <c r="AEA161"/>
      <c r="AEB161"/>
      <c r="AEC161"/>
      <c r="AED161"/>
      <c r="AEE161"/>
      <c r="AEF161"/>
      <c r="AEG161"/>
      <c r="AEH161"/>
      <c r="AEI161"/>
      <c r="AEJ161"/>
      <c r="AEK161"/>
      <c r="AEL161"/>
      <c r="AEM161"/>
      <c r="AEN161"/>
      <c r="AEO161"/>
      <c r="AEP161"/>
      <c r="AEQ161"/>
      <c r="AER161"/>
      <c r="AES161"/>
      <c r="AET161"/>
      <c r="AEU161"/>
      <c r="AEV161"/>
      <c r="AEW161"/>
      <c r="AEX161"/>
      <c r="AEY161"/>
      <c r="AEZ161"/>
      <c r="AFA161"/>
      <c r="AFB161"/>
      <c r="AFC161"/>
      <c r="AFD161"/>
      <c r="AFE161"/>
      <c r="AFF161"/>
      <c r="AFG161"/>
      <c r="AFH161"/>
      <c r="AFI161"/>
      <c r="AFJ161"/>
      <c r="AFK161"/>
      <c r="AFL161"/>
      <c r="AFM161"/>
      <c r="AFN161"/>
      <c r="AFO161"/>
      <c r="AFP161"/>
      <c r="AFQ161"/>
      <c r="AFR161"/>
      <c r="AFS161"/>
      <c r="AFT161"/>
      <c r="AFU161"/>
      <c r="AFV161"/>
      <c r="AFW161"/>
      <c r="AFX161"/>
      <c r="AFY161"/>
      <c r="AFZ161"/>
      <c r="AGA161"/>
      <c r="AGB161"/>
      <c r="AGC161"/>
      <c r="AGD161"/>
      <c r="AGE161"/>
      <c r="AGF161"/>
      <c r="AGG161"/>
      <c r="AGH161"/>
      <c r="AGI161"/>
      <c r="AGJ161"/>
      <c r="AGK161"/>
      <c r="AGL161"/>
      <c r="AGM161"/>
      <c r="AGN161"/>
      <c r="AGO161"/>
      <c r="AGP161"/>
      <c r="AGQ161"/>
      <c r="AGR161"/>
      <c r="AGS161"/>
      <c r="AGT161"/>
      <c r="AGU161"/>
      <c r="AGV161"/>
      <c r="AGW161"/>
      <c r="AGX161"/>
      <c r="AGY161"/>
      <c r="AGZ161"/>
      <c r="AHA161"/>
      <c r="AHB161"/>
      <c r="AHC161"/>
      <c r="AHD161"/>
      <c r="AHE161"/>
      <c r="AHF161"/>
      <c r="AHG161"/>
      <c r="AHH161"/>
      <c r="AHI161"/>
      <c r="AHJ161"/>
      <c r="AHK161"/>
      <c r="AHL161"/>
      <c r="AHM161"/>
      <c r="AHN161"/>
      <c r="AHO161"/>
      <c r="AHP161"/>
      <c r="AHQ161"/>
      <c r="AHR161"/>
      <c r="AHS161"/>
      <c r="AHT161"/>
      <c r="AHU161"/>
      <c r="AHV161"/>
      <c r="AHW161"/>
      <c r="AHX161"/>
      <c r="AHY161"/>
      <c r="AHZ161"/>
      <c r="AIA161"/>
      <c r="AIB161"/>
      <c r="AIC161"/>
      <c r="AID161"/>
      <c r="AIE161"/>
      <c r="AIF161"/>
      <c r="AIG161"/>
      <c r="AIH161"/>
      <c r="AII161"/>
      <c r="AIJ161"/>
      <c r="AIK161"/>
      <c r="AIL161"/>
      <c r="AIM161"/>
      <c r="AIN161"/>
      <c r="AIO161"/>
      <c r="AIP161"/>
      <c r="AIQ161"/>
      <c r="AIR161"/>
      <c r="AIS161"/>
      <c r="AIT161"/>
      <c r="AIU161"/>
      <c r="AIV161"/>
      <c r="AIW161"/>
      <c r="AIX161"/>
      <c r="AIY161"/>
      <c r="AIZ161"/>
      <c r="AJA161"/>
      <c r="AJB161"/>
      <c r="AJC161"/>
      <c r="AJD161"/>
      <c r="AJE161"/>
      <c r="AJF161"/>
      <c r="AJG161"/>
      <c r="AJH161"/>
      <c r="AJI161"/>
      <c r="AJJ161"/>
      <c r="AJK161"/>
      <c r="AJL161"/>
      <c r="AJM161"/>
      <c r="AJN161"/>
      <c r="AJO161"/>
      <c r="AJP161"/>
      <c r="AJQ161"/>
      <c r="AJR161"/>
      <c r="AJS161"/>
      <c r="AJT161"/>
      <c r="AJU161"/>
      <c r="AJV161"/>
      <c r="AJW161"/>
      <c r="AJX161"/>
      <c r="AJY161"/>
      <c r="AJZ161"/>
      <c r="AKA161"/>
      <c r="AKB161"/>
      <c r="AKC161"/>
      <c r="AKD161"/>
      <c r="AKE161"/>
      <c r="AKF161"/>
      <c r="AKG161"/>
      <c r="AKH161"/>
      <c r="AKI161"/>
      <c r="AKJ161"/>
      <c r="AKK161"/>
      <c r="AKL161"/>
      <c r="AKM161"/>
      <c r="AKN161"/>
      <c r="AKO161"/>
      <c r="AKP161"/>
      <c r="AKQ161"/>
      <c r="AKR161"/>
      <c r="AKS161"/>
      <c r="AKT161"/>
      <c r="AKU161"/>
      <c r="AKV161"/>
      <c r="AKW161"/>
      <c r="AKX161"/>
      <c r="AKY161"/>
      <c r="AKZ161"/>
      <c r="ALA161"/>
      <c r="ALB161"/>
      <c r="ALC161"/>
      <c r="ALD161"/>
      <c r="ALE161"/>
      <c r="ALF161"/>
      <c r="ALG161"/>
      <c r="ALH161"/>
      <c r="ALI161"/>
      <c r="ALJ161"/>
      <c r="ALK161"/>
      <c r="ALL161"/>
      <c r="ALM161"/>
      <c r="ALN161"/>
      <c r="ALO161"/>
      <c r="ALP161"/>
      <c r="ALQ161"/>
      <c r="ALR161"/>
      <c r="ALS161"/>
      <c r="ALT161"/>
      <c r="ALU161"/>
      <c r="ALV161"/>
      <c r="ALW161"/>
      <c r="ALX161"/>
      <c r="ALY161"/>
      <c r="ALZ161"/>
      <c r="AMA161"/>
      <c r="AMB161"/>
      <c r="AMC161"/>
      <c r="AMD161"/>
      <c r="AME161"/>
      <c r="AMF161"/>
      <c r="AMG161"/>
    </row>
    <row r="162" spans="1:1021" ht="14.25" customHeight="1">
      <c r="A162" s="954" t="s">
        <v>569</v>
      </c>
      <c r="B162" s="954"/>
      <c r="C162" s="954" t="s">
        <v>553</v>
      </c>
      <c r="D162" s="954"/>
      <c r="E162" s="954" t="s">
        <v>554</v>
      </c>
      <c r="F162" s="954"/>
      <c r="G162" s="954" t="s">
        <v>555</v>
      </c>
      <c r="H162" s="954"/>
      <c r="I162" s="954" t="s">
        <v>556</v>
      </c>
      <c r="J162" s="954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  <c r="IX162"/>
      <c r="IY162"/>
      <c r="IZ162"/>
      <c r="JA162"/>
      <c r="JB162"/>
      <c r="JC162"/>
      <c r="JD162"/>
      <c r="JE162"/>
      <c r="JF162"/>
      <c r="JG162"/>
      <c r="JH162"/>
      <c r="JI162"/>
      <c r="JJ162"/>
      <c r="JK162"/>
      <c r="JL162"/>
      <c r="JM162"/>
      <c r="JN162"/>
      <c r="JO162"/>
      <c r="JP162"/>
      <c r="JQ162"/>
      <c r="JR162"/>
      <c r="JS162"/>
      <c r="JT162"/>
      <c r="JU162"/>
      <c r="JV162"/>
      <c r="JW162"/>
      <c r="JX162"/>
      <c r="JY162"/>
      <c r="JZ162"/>
      <c r="KA162"/>
      <c r="KB162"/>
      <c r="KC162"/>
      <c r="KD162"/>
      <c r="KE162"/>
      <c r="KF162"/>
      <c r="KG162"/>
      <c r="KH162"/>
      <c r="KI162"/>
      <c r="KJ162"/>
      <c r="KK162"/>
      <c r="KL162"/>
      <c r="KM162"/>
      <c r="KN162"/>
      <c r="KO162"/>
      <c r="KP162"/>
      <c r="KQ162"/>
      <c r="KR162"/>
      <c r="KS162"/>
      <c r="KT162"/>
      <c r="KU162"/>
      <c r="KV162"/>
      <c r="KW162"/>
      <c r="KX162"/>
      <c r="KY162"/>
      <c r="KZ162"/>
      <c r="LA162"/>
      <c r="LB162"/>
      <c r="LC162"/>
      <c r="LD162"/>
      <c r="LE162"/>
      <c r="LF162"/>
      <c r="LG162"/>
      <c r="LH162"/>
      <c r="LI162"/>
      <c r="LJ162"/>
      <c r="LK162"/>
      <c r="LL162"/>
      <c r="LM162"/>
      <c r="LN162"/>
      <c r="LO162"/>
      <c r="LP162"/>
      <c r="LQ162"/>
      <c r="LR162"/>
      <c r="LS162"/>
      <c r="LT162"/>
      <c r="LU162"/>
      <c r="LV162"/>
      <c r="LW162"/>
      <c r="LX162"/>
      <c r="LY162"/>
      <c r="LZ162"/>
      <c r="MA162"/>
      <c r="MB162"/>
      <c r="MC162"/>
      <c r="MD162"/>
      <c r="ME162"/>
      <c r="MF162"/>
      <c r="MG162"/>
      <c r="MH162"/>
      <c r="MI162"/>
      <c r="MJ162"/>
      <c r="MK162"/>
      <c r="ML162"/>
      <c r="MM162"/>
      <c r="MN162"/>
      <c r="MO162"/>
      <c r="MP162"/>
      <c r="MQ162"/>
      <c r="MR162"/>
      <c r="MS162"/>
      <c r="MT162"/>
      <c r="MU162"/>
      <c r="MV162"/>
      <c r="MW162"/>
      <c r="MX162"/>
      <c r="MY162"/>
      <c r="MZ162"/>
      <c r="NA162"/>
      <c r="NB162"/>
      <c r="NC162"/>
      <c r="ND162"/>
      <c r="NE162"/>
      <c r="NF162"/>
      <c r="NG162"/>
      <c r="NH162"/>
      <c r="NI162"/>
      <c r="NJ162"/>
      <c r="NK162"/>
      <c r="NL162"/>
      <c r="NM162"/>
      <c r="NN162"/>
      <c r="NO162"/>
      <c r="NP162"/>
      <c r="NQ162"/>
      <c r="NR162"/>
      <c r="NS162"/>
      <c r="NT162"/>
      <c r="NU162"/>
      <c r="NV162"/>
      <c r="NW162"/>
      <c r="NX162"/>
      <c r="NY162"/>
      <c r="NZ162"/>
      <c r="OA162"/>
      <c r="OB162"/>
      <c r="OC162"/>
      <c r="OD162"/>
      <c r="OE162"/>
      <c r="OF162"/>
      <c r="OG162"/>
      <c r="OH162"/>
      <c r="OI162"/>
      <c r="OJ162"/>
      <c r="OK162"/>
      <c r="OL162"/>
      <c r="OM162"/>
      <c r="ON162"/>
      <c r="OO162"/>
      <c r="OP162"/>
      <c r="OQ162"/>
      <c r="OR162"/>
      <c r="OS162"/>
      <c r="OT162"/>
      <c r="OU162"/>
      <c r="OV162"/>
      <c r="OW162"/>
      <c r="OX162"/>
      <c r="OY162"/>
      <c r="OZ162"/>
      <c r="PA162"/>
      <c r="PB162"/>
      <c r="PC162"/>
      <c r="PD162"/>
      <c r="PE162"/>
      <c r="PF162"/>
      <c r="PG162"/>
      <c r="PH162"/>
      <c r="PI162"/>
      <c r="PJ162"/>
      <c r="PK162"/>
      <c r="PL162"/>
      <c r="PM162"/>
      <c r="PN162"/>
      <c r="PO162"/>
      <c r="PP162"/>
      <c r="PQ162"/>
      <c r="PR162"/>
      <c r="PS162"/>
      <c r="PT162"/>
      <c r="PU162"/>
      <c r="PV162"/>
      <c r="PW162"/>
      <c r="PX162"/>
      <c r="PY162"/>
      <c r="PZ162"/>
      <c r="QA162"/>
      <c r="QB162"/>
      <c r="QC162"/>
      <c r="QD162"/>
      <c r="QE162"/>
      <c r="QF162"/>
      <c r="QG162"/>
      <c r="QH162"/>
      <c r="QI162"/>
      <c r="QJ162"/>
      <c r="QK162"/>
      <c r="QL162"/>
      <c r="QM162"/>
      <c r="QN162"/>
      <c r="QO162"/>
      <c r="QP162"/>
      <c r="QQ162"/>
      <c r="QR162"/>
      <c r="QS162"/>
      <c r="QT162"/>
      <c r="QU162"/>
      <c r="QV162"/>
      <c r="QW162"/>
      <c r="QX162"/>
      <c r="QY162"/>
      <c r="QZ162"/>
      <c r="RA162"/>
      <c r="RB162"/>
      <c r="RC162"/>
      <c r="RD162"/>
      <c r="RE162"/>
      <c r="RF162"/>
      <c r="RG162"/>
      <c r="RH162"/>
      <c r="RI162"/>
      <c r="RJ162"/>
      <c r="RK162"/>
      <c r="RL162"/>
      <c r="RM162"/>
      <c r="RN162"/>
      <c r="RO162"/>
      <c r="RP162"/>
      <c r="RQ162"/>
      <c r="RR162"/>
      <c r="RS162"/>
      <c r="RT162"/>
      <c r="RU162"/>
      <c r="RV162"/>
      <c r="RW162"/>
      <c r="RX162"/>
      <c r="RY162"/>
      <c r="RZ162"/>
      <c r="SA162"/>
      <c r="SB162"/>
      <c r="SC162"/>
      <c r="SD162"/>
      <c r="SE162"/>
      <c r="SF162"/>
      <c r="SG162"/>
      <c r="SH162"/>
      <c r="SI162"/>
      <c r="SJ162"/>
      <c r="SK162"/>
      <c r="SL162"/>
      <c r="SM162"/>
      <c r="SN162"/>
      <c r="SO162"/>
      <c r="SP162"/>
      <c r="SQ162"/>
      <c r="SR162"/>
      <c r="SS162"/>
      <c r="ST162"/>
      <c r="SU162"/>
      <c r="SV162"/>
      <c r="SW162"/>
      <c r="SX162"/>
      <c r="SY162"/>
      <c r="SZ162"/>
      <c r="TA162"/>
      <c r="TB162"/>
      <c r="TC162"/>
      <c r="TD162"/>
      <c r="TE162"/>
      <c r="TF162"/>
      <c r="TG162"/>
      <c r="TH162"/>
      <c r="TI162"/>
      <c r="TJ162"/>
      <c r="TK162"/>
      <c r="TL162"/>
      <c r="TM162"/>
      <c r="TN162"/>
      <c r="TO162"/>
      <c r="TP162"/>
      <c r="TQ162"/>
      <c r="TR162"/>
      <c r="TS162"/>
      <c r="TT162"/>
      <c r="TU162"/>
      <c r="TV162"/>
      <c r="TW162"/>
      <c r="TX162"/>
      <c r="TY162"/>
      <c r="TZ162"/>
      <c r="UA162"/>
      <c r="UB162"/>
      <c r="UC162"/>
      <c r="UD162"/>
      <c r="UE162"/>
      <c r="UF162"/>
      <c r="UG162"/>
      <c r="UH162"/>
      <c r="UI162"/>
      <c r="UJ162"/>
      <c r="UK162"/>
      <c r="UL162"/>
      <c r="UM162"/>
      <c r="UN162"/>
      <c r="UO162"/>
      <c r="UP162"/>
      <c r="UQ162"/>
      <c r="UR162"/>
      <c r="US162"/>
      <c r="UT162"/>
      <c r="UU162"/>
      <c r="UV162"/>
      <c r="UW162"/>
      <c r="UX162"/>
      <c r="UY162"/>
      <c r="UZ162"/>
      <c r="VA162"/>
      <c r="VB162"/>
      <c r="VC162"/>
      <c r="VD162"/>
      <c r="VE162"/>
      <c r="VF162"/>
      <c r="VG162"/>
      <c r="VH162"/>
      <c r="VI162"/>
      <c r="VJ162"/>
      <c r="VK162"/>
      <c r="VL162"/>
      <c r="VM162"/>
      <c r="VN162"/>
      <c r="VO162"/>
      <c r="VP162"/>
      <c r="VQ162"/>
      <c r="VR162"/>
      <c r="VS162"/>
      <c r="VT162"/>
      <c r="VU162"/>
      <c r="VV162"/>
      <c r="VW162"/>
      <c r="VX162"/>
      <c r="VY162"/>
      <c r="VZ162"/>
      <c r="WA162"/>
      <c r="WB162"/>
      <c r="WC162"/>
      <c r="WD162"/>
      <c r="WE162"/>
      <c r="WF162"/>
      <c r="WG162"/>
      <c r="WH162"/>
      <c r="WI162"/>
      <c r="WJ162"/>
      <c r="WK162"/>
      <c r="WL162"/>
      <c r="WM162"/>
      <c r="WN162"/>
      <c r="WO162"/>
      <c r="WP162"/>
      <c r="WQ162"/>
      <c r="WR162"/>
      <c r="WS162"/>
      <c r="WT162"/>
      <c r="WU162"/>
      <c r="WV162"/>
      <c r="WW162"/>
      <c r="WX162"/>
      <c r="WY162"/>
      <c r="WZ162"/>
      <c r="XA162"/>
      <c r="XB162"/>
      <c r="XC162"/>
      <c r="XD162"/>
      <c r="XE162"/>
      <c r="XF162"/>
      <c r="XG162"/>
      <c r="XH162"/>
      <c r="XI162"/>
      <c r="XJ162"/>
      <c r="XK162"/>
      <c r="XL162"/>
      <c r="XM162"/>
      <c r="XN162"/>
      <c r="XO162"/>
      <c r="XP162"/>
      <c r="XQ162"/>
      <c r="XR162"/>
      <c r="XS162"/>
      <c r="XT162"/>
      <c r="XU162"/>
      <c r="XV162"/>
      <c r="XW162"/>
      <c r="XX162"/>
      <c r="XY162"/>
      <c r="XZ162"/>
      <c r="YA162"/>
      <c r="YB162"/>
      <c r="YC162"/>
      <c r="YD162"/>
      <c r="YE162"/>
      <c r="YF162"/>
      <c r="YG162"/>
      <c r="YH162"/>
      <c r="YI162"/>
      <c r="YJ162"/>
      <c r="YK162"/>
      <c r="YL162"/>
      <c r="YM162"/>
      <c r="YN162"/>
      <c r="YO162"/>
      <c r="YP162"/>
      <c r="YQ162"/>
      <c r="YR162"/>
      <c r="YS162"/>
      <c r="YT162"/>
      <c r="YU162"/>
      <c r="YV162"/>
      <c r="YW162"/>
      <c r="YX162"/>
      <c r="YY162"/>
      <c r="YZ162"/>
      <c r="ZA162"/>
      <c r="ZB162"/>
      <c r="ZC162"/>
      <c r="ZD162"/>
      <c r="ZE162"/>
      <c r="ZF162"/>
      <c r="ZG162"/>
      <c r="ZH162"/>
      <c r="ZI162"/>
      <c r="ZJ162"/>
      <c r="ZK162"/>
      <c r="ZL162"/>
      <c r="ZM162"/>
      <c r="ZN162"/>
      <c r="ZO162"/>
      <c r="ZP162"/>
      <c r="ZQ162"/>
      <c r="ZR162"/>
      <c r="ZS162"/>
      <c r="ZT162"/>
      <c r="ZU162"/>
      <c r="ZV162"/>
      <c r="ZW162"/>
      <c r="ZX162"/>
      <c r="ZY162"/>
      <c r="ZZ162"/>
      <c r="AAA162"/>
      <c r="AAB162"/>
      <c r="AAC162"/>
      <c r="AAD162"/>
      <c r="AAE162"/>
      <c r="AAF162"/>
      <c r="AAG162"/>
      <c r="AAH162"/>
      <c r="AAI162"/>
      <c r="AAJ162"/>
      <c r="AAK162"/>
      <c r="AAL162"/>
      <c r="AAM162"/>
      <c r="AAN162"/>
      <c r="AAO162"/>
      <c r="AAP162"/>
      <c r="AAQ162"/>
      <c r="AAR162"/>
      <c r="AAS162"/>
      <c r="AAT162"/>
      <c r="AAU162"/>
      <c r="AAV162"/>
      <c r="AAW162"/>
      <c r="AAX162"/>
      <c r="AAY162"/>
      <c r="AAZ162"/>
      <c r="ABA162"/>
      <c r="ABB162"/>
      <c r="ABC162"/>
      <c r="ABD162"/>
      <c r="ABE162"/>
      <c r="ABF162"/>
      <c r="ABG162"/>
      <c r="ABH162"/>
      <c r="ABI162"/>
      <c r="ABJ162"/>
      <c r="ABK162"/>
      <c r="ABL162"/>
      <c r="ABM162"/>
      <c r="ABN162"/>
      <c r="ABO162"/>
      <c r="ABP162"/>
      <c r="ABQ162"/>
      <c r="ABR162"/>
      <c r="ABS162"/>
      <c r="ABT162"/>
      <c r="ABU162"/>
      <c r="ABV162"/>
      <c r="ABW162"/>
      <c r="ABX162"/>
      <c r="ABY162"/>
      <c r="ABZ162"/>
      <c r="ACA162"/>
      <c r="ACB162"/>
      <c r="ACC162"/>
      <c r="ACD162"/>
      <c r="ACE162"/>
      <c r="ACF162"/>
      <c r="ACG162"/>
      <c r="ACH162"/>
      <c r="ACI162"/>
      <c r="ACJ162"/>
      <c r="ACK162"/>
      <c r="ACL162"/>
      <c r="ACM162"/>
      <c r="ACN162"/>
      <c r="ACO162"/>
      <c r="ACP162"/>
      <c r="ACQ162"/>
      <c r="ACR162"/>
      <c r="ACS162"/>
      <c r="ACT162"/>
      <c r="ACU162"/>
      <c r="ACV162"/>
      <c r="ACW162"/>
      <c r="ACX162"/>
      <c r="ACY162"/>
      <c r="ACZ162"/>
      <c r="ADA162"/>
      <c r="ADB162"/>
      <c r="ADC162"/>
      <c r="ADD162"/>
      <c r="ADE162"/>
      <c r="ADF162"/>
      <c r="ADG162"/>
      <c r="ADH162"/>
      <c r="ADI162"/>
      <c r="ADJ162"/>
      <c r="ADK162"/>
      <c r="ADL162"/>
      <c r="ADM162"/>
      <c r="ADN162"/>
      <c r="ADO162"/>
      <c r="ADP162"/>
      <c r="ADQ162"/>
      <c r="ADR162"/>
      <c r="ADS162"/>
      <c r="ADT162"/>
      <c r="ADU162"/>
      <c r="ADV162"/>
      <c r="ADW162"/>
      <c r="ADX162"/>
      <c r="ADY162"/>
      <c r="ADZ162"/>
      <c r="AEA162"/>
      <c r="AEB162"/>
      <c r="AEC162"/>
      <c r="AED162"/>
      <c r="AEE162"/>
      <c r="AEF162"/>
      <c r="AEG162"/>
      <c r="AEH162"/>
      <c r="AEI162"/>
      <c r="AEJ162"/>
      <c r="AEK162"/>
      <c r="AEL162"/>
      <c r="AEM162"/>
      <c r="AEN162"/>
      <c r="AEO162"/>
      <c r="AEP162"/>
      <c r="AEQ162"/>
      <c r="AER162"/>
      <c r="AES162"/>
      <c r="AET162"/>
      <c r="AEU162"/>
      <c r="AEV162"/>
      <c r="AEW162"/>
      <c r="AEX162"/>
      <c r="AEY162"/>
      <c r="AEZ162"/>
      <c r="AFA162"/>
      <c r="AFB162"/>
      <c r="AFC162"/>
      <c r="AFD162"/>
      <c r="AFE162"/>
      <c r="AFF162"/>
      <c r="AFG162"/>
      <c r="AFH162"/>
      <c r="AFI162"/>
      <c r="AFJ162"/>
      <c r="AFK162"/>
      <c r="AFL162"/>
      <c r="AFM162"/>
      <c r="AFN162"/>
      <c r="AFO162"/>
      <c r="AFP162"/>
      <c r="AFQ162"/>
      <c r="AFR162"/>
      <c r="AFS162"/>
      <c r="AFT162"/>
      <c r="AFU162"/>
      <c r="AFV162"/>
      <c r="AFW162"/>
      <c r="AFX162"/>
      <c r="AFY162"/>
      <c r="AFZ162"/>
      <c r="AGA162"/>
      <c r="AGB162"/>
      <c r="AGC162"/>
      <c r="AGD162"/>
      <c r="AGE162"/>
      <c r="AGF162"/>
      <c r="AGG162"/>
      <c r="AGH162"/>
      <c r="AGI162"/>
      <c r="AGJ162"/>
      <c r="AGK162"/>
      <c r="AGL162"/>
      <c r="AGM162"/>
      <c r="AGN162"/>
      <c r="AGO162"/>
      <c r="AGP162"/>
      <c r="AGQ162"/>
      <c r="AGR162"/>
      <c r="AGS162"/>
      <c r="AGT162"/>
      <c r="AGU162"/>
      <c r="AGV162"/>
      <c r="AGW162"/>
      <c r="AGX162"/>
      <c r="AGY162"/>
      <c r="AGZ162"/>
      <c r="AHA162"/>
      <c r="AHB162"/>
      <c r="AHC162"/>
      <c r="AHD162"/>
      <c r="AHE162"/>
      <c r="AHF162"/>
      <c r="AHG162"/>
      <c r="AHH162"/>
      <c r="AHI162"/>
      <c r="AHJ162"/>
      <c r="AHK162"/>
      <c r="AHL162"/>
      <c r="AHM162"/>
      <c r="AHN162"/>
      <c r="AHO162"/>
      <c r="AHP162"/>
      <c r="AHQ162"/>
      <c r="AHR162"/>
      <c r="AHS162"/>
      <c r="AHT162"/>
      <c r="AHU162"/>
      <c r="AHV162"/>
      <c r="AHW162"/>
      <c r="AHX162"/>
      <c r="AHY162"/>
      <c r="AHZ162"/>
      <c r="AIA162"/>
      <c r="AIB162"/>
      <c r="AIC162"/>
      <c r="AID162"/>
      <c r="AIE162"/>
      <c r="AIF162"/>
      <c r="AIG162"/>
      <c r="AIH162"/>
      <c r="AII162"/>
      <c r="AIJ162"/>
      <c r="AIK162"/>
      <c r="AIL162"/>
      <c r="AIM162"/>
      <c r="AIN162"/>
      <c r="AIO162"/>
      <c r="AIP162"/>
      <c r="AIQ162"/>
      <c r="AIR162"/>
      <c r="AIS162"/>
      <c r="AIT162"/>
      <c r="AIU162"/>
      <c r="AIV162"/>
      <c r="AIW162"/>
      <c r="AIX162"/>
      <c r="AIY162"/>
      <c r="AIZ162"/>
      <c r="AJA162"/>
      <c r="AJB162"/>
      <c r="AJC162"/>
      <c r="AJD162"/>
      <c r="AJE162"/>
      <c r="AJF162"/>
      <c r="AJG162"/>
      <c r="AJH162"/>
      <c r="AJI162"/>
      <c r="AJJ162"/>
      <c r="AJK162"/>
      <c r="AJL162"/>
      <c r="AJM162"/>
      <c r="AJN162"/>
      <c r="AJO162"/>
      <c r="AJP162"/>
      <c r="AJQ162"/>
      <c r="AJR162"/>
      <c r="AJS162"/>
      <c r="AJT162"/>
      <c r="AJU162"/>
      <c r="AJV162"/>
      <c r="AJW162"/>
      <c r="AJX162"/>
      <c r="AJY162"/>
      <c r="AJZ162"/>
      <c r="AKA162"/>
      <c r="AKB162"/>
      <c r="AKC162"/>
      <c r="AKD162"/>
      <c r="AKE162"/>
      <c r="AKF162"/>
      <c r="AKG162"/>
      <c r="AKH162"/>
      <c r="AKI162"/>
      <c r="AKJ162"/>
      <c r="AKK162"/>
      <c r="AKL162"/>
      <c r="AKM162"/>
      <c r="AKN162"/>
      <c r="AKO162"/>
      <c r="AKP162"/>
      <c r="AKQ162"/>
      <c r="AKR162"/>
      <c r="AKS162"/>
      <c r="AKT162"/>
      <c r="AKU162"/>
      <c r="AKV162"/>
      <c r="AKW162"/>
      <c r="AKX162"/>
      <c r="AKY162"/>
      <c r="AKZ162"/>
      <c r="ALA162"/>
      <c r="ALB162"/>
      <c r="ALC162"/>
      <c r="ALD162"/>
      <c r="ALE162"/>
      <c r="ALF162"/>
      <c r="ALG162"/>
      <c r="ALH162"/>
      <c r="ALI162"/>
      <c r="ALJ162"/>
      <c r="ALK162"/>
      <c r="ALL162"/>
      <c r="ALM162"/>
      <c r="ALN162"/>
      <c r="ALO162"/>
      <c r="ALP162"/>
      <c r="ALQ162"/>
      <c r="ALR162"/>
      <c r="ALS162"/>
      <c r="ALT162"/>
      <c r="ALU162"/>
      <c r="ALV162"/>
      <c r="ALW162"/>
      <c r="ALX162"/>
      <c r="ALY162"/>
      <c r="ALZ162"/>
      <c r="AMA162"/>
      <c r="AMB162"/>
      <c r="AMC162"/>
      <c r="AMD162"/>
      <c r="AME162"/>
      <c r="AMF162"/>
      <c r="AMG162"/>
    </row>
    <row r="163" spans="1:1021" ht="38.25">
      <c r="A163" s="574" t="s">
        <v>557</v>
      </c>
      <c r="B163" s="575" t="s">
        <v>565</v>
      </c>
      <c r="C163" s="575" t="s">
        <v>559</v>
      </c>
      <c r="D163" s="575" t="s">
        <v>560</v>
      </c>
      <c r="E163" s="575" t="s">
        <v>559</v>
      </c>
      <c r="F163" s="575" t="s">
        <v>560</v>
      </c>
      <c r="G163" s="575" t="s">
        <v>559</v>
      </c>
      <c r="H163" s="575" t="s">
        <v>560</v>
      </c>
      <c r="I163" s="575" t="s">
        <v>559</v>
      </c>
      <c r="J163" s="575" t="s">
        <v>560</v>
      </c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  <c r="IS163"/>
      <c r="IT163"/>
      <c r="IU163"/>
      <c r="IV163"/>
      <c r="IW163"/>
      <c r="IX163"/>
      <c r="IY163"/>
      <c r="IZ163"/>
      <c r="JA163"/>
      <c r="JB163"/>
      <c r="JC163"/>
      <c r="JD163"/>
      <c r="JE163"/>
      <c r="JF163"/>
      <c r="JG163"/>
      <c r="JH163"/>
      <c r="JI163"/>
      <c r="JJ163"/>
      <c r="JK163"/>
      <c r="JL163"/>
      <c r="JM163"/>
      <c r="JN163"/>
      <c r="JO163"/>
      <c r="JP163"/>
      <c r="JQ163"/>
      <c r="JR163"/>
      <c r="JS163"/>
      <c r="JT163"/>
      <c r="JU163"/>
      <c r="JV163"/>
      <c r="JW163"/>
      <c r="JX163"/>
      <c r="JY163"/>
      <c r="JZ163"/>
      <c r="KA163"/>
      <c r="KB163"/>
      <c r="KC163"/>
      <c r="KD163"/>
      <c r="KE163"/>
      <c r="KF163"/>
      <c r="KG163"/>
      <c r="KH163"/>
      <c r="KI163"/>
      <c r="KJ163"/>
      <c r="KK163"/>
      <c r="KL163"/>
      <c r="KM163"/>
      <c r="KN163"/>
      <c r="KO163"/>
      <c r="KP163"/>
      <c r="KQ163"/>
      <c r="KR163"/>
      <c r="KS163"/>
      <c r="KT163"/>
      <c r="KU163"/>
      <c r="KV163"/>
      <c r="KW163"/>
      <c r="KX163"/>
      <c r="KY163"/>
      <c r="KZ163"/>
      <c r="LA163"/>
      <c r="LB163"/>
      <c r="LC163"/>
      <c r="LD163"/>
      <c r="LE163"/>
      <c r="LF163"/>
      <c r="LG163"/>
      <c r="LH163"/>
      <c r="LI163"/>
      <c r="LJ163"/>
      <c r="LK163"/>
      <c r="LL163"/>
      <c r="LM163"/>
      <c r="LN163"/>
      <c r="LO163"/>
      <c r="LP163"/>
      <c r="LQ163"/>
      <c r="LR163"/>
      <c r="LS163"/>
      <c r="LT163"/>
      <c r="LU163"/>
      <c r="LV163"/>
      <c r="LW163"/>
      <c r="LX163"/>
      <c r="LY163"/>
      <c r="LZ163"/>
      <c r="MA163"/>
      <c r="MB163"/>
      <c r="MC163"/>
      <c r="MD163"/>
      <c r="ME163"/>
      <c r="MF163"/>
      <c r="MG163"/>
      <c r="MH163"/>
      <c r="MI163"/>
      <c r="MJ163"/>
      <c r="MK163"/>
      <c r="ML163"/>
      <c r="MM163"/>
      <c r="MN163"/>
      <c r="MO163"/>
      <c r="MP163"/>
      <c r="MQ163"/>
      <c r="MR163"/>
      <c r="MS163"/>
      <c r="MT163"/>
      <c r="MU163"/>
      <c r="MV163"/>
      <c r="MW163"/>
      <c r="MX163"/>
      <c r="MY163"/>
      <c r="MZ163"/>
      <c r="NA163"/>
      <c r="NB163"/>
      <c r="NC163"/>
      <c r="ND163"/>
      <c r="NE163"/>
      <c r="NF163"/>
      <c r="NG163"/>
      <c r="NH163"/>
      <c r="NI163"/>
      <c r="NJ163"/>
      <c r="NK163"/>
      <c r="NL163"/>
      <c r="NM163"/>
      <c r="NN163"/>
      <c r="NO163"/>
      <c r="NP163"/>
      <c r="NQ163"/>
      <c r="NR163"/>
      <c r="NS163"/>
      <c r="NT163"/>
      <c r="NU163"/>
      <c r="NV163"/>
      <c r="NW163"/>
      <c r="NX163"/>
      <c r="NY163"/>
      <c r="NZ163"/>
      <c r="OA163"/>
      <c r="OB163"/>
      <c r="OC163"/>
      <c r="OD163"/>
      <c r="OE163"/>
      <c r="OF163"/>
      <c r="OG163"/>
      <c r="OH163"/>
      <c r="OI163"/>
      <c r="OJ163"/>
      <c r="OK163"/>
      <c r="OL163"/>
      <c r="OM163"/>
      <c r="ON163"/>
      <c r="OO163"/>
      <c r="OP163"/>
      <c r="OQ163"/>
      <c r="OR163"/>
      <c r="OS163"/>
      <c r="OT163"/>
      <c r="OU163"/>
      <c r="OV163"/>
      <c r="OW163"/>
      <c r="OX163"/>
      <c r="OY163"/>
      <c r="OZ163"/>
      <c r="PA163"/>
      <c r="PB163"/>
      <c r="PC163"/>
      <c r="PD163"/>
      <c r="PE163"/>
      <c r="PF163"/>
      <c r="PG163"/>
      <c r="PH163"/>
      <c r="PI163"/>
      <c r="PJ163"/>
      <c r="PK163"/>
      <c r="PL163"/>
      <c r="PM163"/>
      <c r="PN163"/>
      <c r="PO163"/>
      <c r="PP163"/>
      <c r="PQ163"/>
      <c r="PR163"/>
      <c r="PS163"/>
      <c r="PT163"/>
      <c r="PU163"/>
      <c r="PV163"/>
      <c r="PW163"/>
      <c r="PX163"/>
      <c r="PY163"/>
      <c r="PZ163"/>
      <c r="QA163"/>
      <c r="QB163"/>
      <c r="QC163"/>
      <c r="QD163"/>
      <c r="QE163"/>
      <c r="QF163"/>
      <c r="QG163"/>
      <c r="QH163"/>
      <c r="QI163"/>
      <c r="QJ163"/>
      <c r="QK163"/>
      <c r="QL163"/>
      <c r="QM163"/>
      <c r="QN163"/>
      <c r="QO163"/>
      <c r="QP163"/>
      <c r="QQ163"/>
      <c r="QR163"/>
      <c r="QS163"/>
      <c r="QT163"/>
      <c r="QU163"/>
      <c r="QV163"/>
      <c r="QW163"/>
      <c r="QX163"/>
      <c r="QY163"/>
      <c r="QZ163"/>
      <c r="RA163"/>
      <c r="RB163"/>
      <c r="RC163"/>
      <c r="RD163"/>
      <c r="RE163"/>
      <c r="RF163"/>
      <c r="RG163"/>
      <c r="RH163"/>
      <c r="RI163"/>
      <c r="RJ163"/>
      <c r="RK163"/>
      <c r="RL163"/>
      <c r="RM163"/>
      <c r="RN163"/>
      <c r="RO163"/>
      <c r="RP163"/>
      <c r="RQ163"/>
      <c r="RR163"/>
      <c r="RS163"/>
      <c r="RT163"/>
      <c r="RU163"/>
      <c r="RV163"/>
      <c r="RW163"/>
      <c r="RX163"/>
      <c r="RY163"/>
      <c r="RZ163"/>
      <c r="SA163"/>
      <c r="SB163"/>
      <c r="SC163"/>
      <c r="SD163"/>
      <c r="SE163"/>
      <c r="SF163"/>
      <c r="SG163"/>
      <c r="SH163"/>
      <c r="SI163"/>
      <c r="SJ163"/>
      <c r="SK163"/>
      <c r="SL163"/>
      <c r="SM163"/>
      <c r="SN163"/>
      <c r="SO163"/>
      <c r="SP163"/>
      <c r="SQ163"/>
      <c r="SR163"/>
      <c r="SS163"/>
      <c r="ST163"/>
      <c r="SU163"/>
      <c r="SV163"/>
      <c r="SW163"/>
      <c r="SX163"/>
      <c r="SY163"/>
      <c r="SZ163"/>
      <c r="TA163"/>
      <c r="TB163"/>
      <c r="TC163"/>
      <c r="TD163"/>
      <c r="TE163"/>
      <c r="TF163"/>
      <c r="TG163"/>
      <c r="TH163"/>
      <c r="TI163"/>
      <c r="TJ163"/>
      <c r="TK163"/>
      <c r="TL163"/>
      <c r="TM163"/>
      <c r="TN163"/>
      <c r="TO163"/>
      <c r="TP163"/>
      <c r="TQ163"/>
      <c r="TR163"/>
      <c r="TS163"/>
      <c r="TT163"/>
      <c r="TU163"/>
      <c r="TV163"/>
      <c r="TW163"/>
      <c r="TX163"/>
      <c r="TY163"/>
      <c r="TZ163"/>
      <c r="UA163"/>
      <c r="UB163"/>
      <c r="UC163"/>
      <c r="UD163"/>
      <c r="UE163"/>
      <c r="UF163"/>
      <c r="UG163"/>
      <c r="UH163"/>
      <c r="UI163"/>
      <c r="UJ163"/>
      <c r="UK163"/>
      <c r="UL163"/>
      <c r="UM163"/>
      <c r="UN163"/>
      <c r="UO163"/>
      <c r="UP163"/>
      <c r="UQ163"/>
      <c r="UR163"/>
      <c r="US163"/>
      <c r="UT163"/>
      <c r="UU163"/>
      <c r="UV163"/>
      <c r="UW163"/>
      <c r="UX163"/>
      <c r="UY163"/>
      <c r="UZ163"/>
      <c r="VA163"/>
      <c r="VB163"/>
      <c r="VC163"/>
      <c r="VD163"/>
      <c r="VE163"/>
      <c r="VF163"/>
      <c r="VG163"/>
      <c r="VH163"/>
      <c r="VI163"/>
      <c r="VJ163"/>
      <c r="VK163"/>
      <c r="VL163"/>
      <c r="VM163"/>
      <c r="VN163"/>
      <c r="VO163"/>
      <c r="VP163"/>
      <c r="VQ163"/>
      <c r="VR163"/>
      <c r="VS163"/>
      <c r="VT163"/>
      <c r="VU163"/>
      <c r="VV163"/>
      <c r="VW163"/>
      <c r="VX163"/>
      <c r="VY163"/>
      <c r="VZ163"/>
      <c r="WA163"/>
      <c r="WB163"/>
      <c r="WC163"/>
      <c r="WD163"/>
      <c r="WE163"/>
      <c r="WF163"/>
      <c r="WG163"/>
      <c r="WH163"/>
      <c r="WI163"/>
      <c r="WJ163"/>
      <c r="WK163"/>
      <c r="WL163"/>
      <c r="WM163"/>
      <c r="WN163"/>
      <c r="WO163"/>
      <c r="WP163"/>
      <c r="WQ163"/>
      <c r="WR163"/>
      <c r="WS163"/>
      <c r="WT163"/>
      <c r="WU163"/>
      <c r="WV163"/>
      <c r="WW163"/>
      <c r="WX163"/>
      <c r="WY163"/>
      <c r="WZ163"/>
      <c r="XA163"/>
      <c r="XB163"/>
      <c r="XC163"/>
      <c r="XD163"/>
      <c r="XE163"/>
      <c r="XF163"/>
      <c r="XG163"/>
      <c r="XH163"/>
      <c r="XI163"/>
      <c r="XJ163"/>
      <c r="XK163"/>
      <c r="XL163"/>
      <c r="XM163"/>
      <c r="XN163"/>
      <c r="XO163"/>
      <c r="XP163"/>
      <c r="XQ163"/>
      <c r="XR163"/>
      <c r="XS163"/>
      <c r="XT163"/>
      <c r="XU163"/>
      <c r="XV163"/>
      <c r="XW163"/>
      <c r="XX163"/>
      <c r="XY163"/>
      <c r="XZ163"/>
      <c r="YA163"/>
      <c r="YB163"/>
      <c r="YC163"/>
      <c r="YD163"/>
      <c r="YE163"/>
      <c r="YF163"/>
      <c r="YG163"/>
      <c r="YH163"/>
      <c r="YI163"/>
      <c r="YJ163"/>
      <c r="YK163"/>
      <c r="YL163"/>
      <c r="YM163"/>
      <c r="YN163"/>
      <c r="YO163"/>
      <c r="YP163"/>
      <c r="YQ163"/>
      <c r="YR163"/>
      <c r="YS163"/>
      <c r="YT163"/>
      <c r="YU163"/>
      <c r="YV163"/>
      <c r="YW163"/>
      <c r="YX163"/>
      <c r="YY163"/>
      <c r="YZ163"/>
      <c r="ZA163"/>
      <c r="ZB163"/>
      <c r="ZC163"/>
      <c r="ZD163"/>
      <c r="ZE163"/>
      <c r="ZF163"/>
      <c r="ZG163"/>
      <c r="ZH163"/>
      <c r="ZI163"/>
      <c r="ZJ163"/>
      <c r="ZK163"/>
      <c r="ZL163"/>
      <c r="ZM163"/>
      <c r="ZN163"/>
      <c r="ZO163"/>
      <c r="ZP163"/>
      <c r="ZQ163"/>
      <c r="ZR163"/>
      <c r="ZS163"/>
      <c r="ZT163"/>
      <c r="ZU163"/>
      <c r="ZV163"/>
      <c r="ZW163"/>
      <c r="ZX163"/>
      <c r="ZY163"/>
      <c r="ZZ163"/>
      <c r="AAA163"/>
      <c r="AAB163"/>
      <c r="AAC163"/>
      <c r="AAD163"/>
      <c r="AAE163"/>
      <c r="AAF163"/>
      <c r="AAG163"/>
      <c r="AAH163"/>
      <c r="AAI163"/>
      <c r="AAJ163"/>
      <c r="AAK163"/>
      <c r="AAL163"/>
      <c r="AAM163"/>
      <c r="AAN163"/>
      <c r="AAO163"/>
      <c r="AAP163"/>
      <c r="AAQ163"/>
      <c r="AAR163"/>
      <c r="AAS163"/>
      <c r="AAT163"/>
      <c r="AAU163"/>
      <c r="AAV163"/>
      <c r="AAW163"/>
      <c r="AAX163"/>
      <c r="AAY163"/>
      <c r="AAZ163"/>
      <c r="ABA163"/>
      <c r="ABB163"/>
      <c r="ABC163"/>
      <c r="ABD163"/>
      <c r="ABE163"/>
      <c r="ABF163"/>
      <c r="ABG163"/>
      <c r="ABH163"/>
      <c r="ABI163"/>
      <c r="ABJ163"/>
      <c r="ABK163"/>
      <c r="ABL163"/>
      <c r="ABM163"/>
      <c r="ABN163"/>
      <c r="ABO163"/>
      <c r="ABP163"/>
      <c r="ABQ163"/>
      <c r="ABR163"/>
      <c r="ABS163"/>
      <c r="ABT163"/>
      <c r="ABU163"/>
      <c r="ABV163"/>
      <c r="ABW163"/>
      <c r="ABX163"/>
      <c r="ABY163"/>
      <c r="ABZ163"/>
      <c r="ACA163"/>
      <c r="ACB163"/>
      <c r="ACC163"/>
      <c r="ACD163"/>
      <c r="ACE163"/>
      <c r="ACF163"/>
      <c r="ACG163"/>
      <c r="ACH163"/>
      <c r="ACI163"/>
      <c r="ACJ163"/>
      <c r="ACK163"/>
      <c r="ACL163"/>
      <c r="ACM163"/>
      <c r="ACN163"/>
      <c r="ACO163"/>
      <c r="ACP163"/>
      <c r="ACQ163"/>
      <c r="ACR163"/>
      <c r="ACS163"/>
      <c r="ACT163"/>
      <c r="ACU163"/>
      <c r="ACV163"/>
      <c r="ACW163"/>
      <c r="ACX163"/>
      <c r="ACY163"/>
      <c r="ACZ163"/>
      <c r="ADA163"/>
      <c r="ADB163"/>
      <c r="ADC163"/>
      <c r="ADD163"/>
      <c r="ADE163"/>
      <c r="ADF163"/>
      <c r="ADG163"/>
      <c r="ADH163"/>
      <c r="ADI163"/>
      <c r="ADJ163"/>
      <c r="ADK163"/>
      <c r="ADL163"/>
      <c r="ADM163"/>
      <c r="ADN163"/>
      <c r="ADO163"/>
      <c r="ADP163"/>
      <c r="ADQ163"/>
      <c r="ADR163"/>
      <c r="ADS163"/>
      <c r="ADT163"/>
      <c r="ADU163"/>
      <c r="ADV163"/>
      <c r="ADW163"/>
      <c r="ADX163"/>
      <c r="ADY163"/>
      <c r="ADZ163"/>
      <c r="AEA163"/>
      <c r="AEB163"/>
      <c r="AEC163"/>
      <c r="AED163"/>
      <c r="AEE163"/>
      <c r="AEF163"/>
      <c r="AEG163"/>
      <c r="AEH163"/>
      <c r="AEI163"/>
      <c r="AEJ163"/>
      <c r="AEK163"/>
      <c r="AEL163"/>
      <c r="AEM163"/>
      <c r="AEN163"/>
      <c r="AEO163"/>
      <c r="AEP163"/>
      <c r="AEQ163"/>
      <c r="AER163"/>
      <c r="AES163"/>
      <c r="AET163"/>
      <c r="AEU163"/>
      <c r="AEV163"/>
      <c r="AEW163"/>
      <c r="AEX163"/>
      <c r="AEY163"/>
      <c r="AEZ163"/>
      <c r="AFA163"/>
      <c r="AFB163"/>
      <c r="AFC163"/>
      <c r="AFD163"/>
      <c r="AFE163"/>
      <c r="AFF163"/>
      <c r="AFG163"/>
      <c r="AFH163"/>
      <c r="AFI163"/>
      <c r="AFJ163"/>
      <c r="AFK163"/>
      <c r="AFL163"/>
      <c r="AFM163"/>
      <c r="AFN163"/>
      <c r="AFO163"/>
      <c r="AFP163"/>
      <c r="AFQ163"/>
      <c r="AFR163"/>
      <c r="AFS163"/>
      <c r="AFT163"/>
      <c r="AFU163"/>
      <c r="AFV163"/>
      <c r="AFW163"/>
      <c r="AFX163"/>
      <c r="AFY163"/>
      <c r="AFZ163"/>
      <c r="AGA163"/>
      <c r="AGB163"/>
      <c r="AGC163"/>
      <c r="AGD163"/>
      <c r="AGE163"/>
      <c r="AGF163"/>
      <c r="AGG163"/>
      <c r="AGH163"/>
      <c r="AGI163"/>
      <c r="AGJ163"/>
      <c r="AGK163"/>
      <c r="AGL163"/>
      <c r="AGM163"/>
      <c r="AGN163"/>
      <c r="AGO163"/>
      <c r="AGP163"/>
      <c r="AGQ163"/>
      <c r="AGR163"/>
      <c r="AGS163"/>
      <c r="AGT163"/>
      <c r="AGU163"/>
      <c r="AGV163"/>
      <c r="AGW163"/>
      <c r="AGX163"/>
      <c r="AGY163"/>
      <c r="AGZ163"/>
      <c r="AHA163"/>
      <c r="AHB163"/>
      <c r="AHC163"/>
      <c r="AHD163"/>
      <c r="AHE163"/>
      <c r="AHF163"/>
      <c r="AHG163"/>
      <c r="AHH163"/>
      <c r="AHI163"/>
      <c r="AHJ163"/>
      <c r="AHK163"/>
      <c r="AHL163"/>
      <c r="AHM163"/>
      <c r="AHN163"/>
      <c r="AHO163"/>
      <c r="AHP163"/>
      <c r="AHQ163"/>
      <c r="AHR163"/>
      <c r="AHS163"/>
      <c r="AHT163"/>
      <c r="AHU163"/>
      <c r="AHV163"/>
      <c r="AHW163"/>
      <c r="AHX163"/>
      <c r="AHY163"/>
      <c r="AHZ163"/>
      <c r="AIA163"/>
      <c r="AIB163"/>
      <c r="AIC163"/>
      <c r="AID163"/>
      <c r="AIE163"/>
      <c r="AIF163"/>
      <c r="AIG163"/>
      <c r="AIH163"/>
      <c r="AII163"/>
      <c r="AIJ163"/>
      <c r="AIK163"/>
      <c r="AIL163"/>
      <c r="AIM163"/>
      <c r="AIN163"/>
      <c r="AIO163"/>
      <c r="AIP163"/>
      <c r="AIQ163"/>
      <c r="AIR163"/>
      <c r="AIS163"/>
      <c r="AIT163"/>
      <c r="AIU163"/>
      <c r="AIV163"/>
      <c r="AIW163"/>
      <c r="AIX163"/>
      <c r="AIY163"/>
      <c r="AIZ163"/>
      <c r="AJA163"/>
      <c r="AJB163"/>
      <c r="AJC163"/>
      <c r="AJD163"/>
      <c r="AJE163"/>
      <c r="AJF163"/>
      <c r="AJG163"/>
      <c r="AJH163"/>
      <c r="AJI163"/>
      <c r="AJJ163"/>
      <c r="AJK163"/>
      <c r="AJL163"/>
      <c r="AJM163"/>
      <c r="AJN163"/>
      <c r="AJO163"/>
      <c r="AJP163"/>
      <c r="AJQ163"/>
      <c r="AJR163"/>
      <c r="AJS163"/>
      <c r="AJT163"/>
      <c r="AJU163"/>
      <c r="AJV163"/>
      <c r="AJW163"/>
      <c r="AJX163"/>
      <c r="AJY163"/>
      <c r="AJZ163"/>
      <c r="AKA163"/>
      <c r="AKB163"/>
      <c r="AKC163"/>
      <c r="AKD163"/>
      <c r="AKE163"/>
      <c r="AKF163"/>
      <c r="AKG163"/>
      <c r="AKH163"/>
      <c r="AKI163"/>
      <c r="AKJ163"/>
      <c r="AKK163"/>
      <c r="AKL163"/>
      <c r="AKM163"/>
      <c r="AKN163"/>
      <c r="AKO163"/>
      <c r="AKP163"/>
      <c r="AKQ163"/>
      <c r="AKR163"/>
      <c r="AKS163"/>
      <c r="AKT163"/>
      <c r="AKU163"/>
      <c r="AKV163"/>
      <c r="AKW163"/>
      <c r="AKX163"/>
      <c r="AKY163"/>
      <c r="AKZ163"/>
      <c r="ALA163"/>
      <c r="ALB163"/>
      <c r="ALC163"/>
      <c r="ALD163"/>
      <c r="ALE163"/>
      <c r="ALF163"/>
      <c r="ALG163"/>
      <c r="ALH163"/>
      <c r="ALI163"/>
      <c r="ALJ163"/>
      <c r="ALK163"/>
      <c r="ALL163"/>
      <c r="ALM163"/>
      <c r="ALN163"/>
      <c r="ALO163"/>
      <c r="ALP163"/>
      <c r="ALQ163"/>
      <c r="ALR163"/>
      <c r="ALS163"/>
      <c r="ALT163"/>
      <c r="ALU163"/>
      <c r="ALV163"/>
      <c r="ALW163"/>
      <c r="ALX163"/>
      <c r="ALY163"/>
      <c r="ALZ163"/>
      <c r="AMA163"/>
      <c r="AMB163"/>
      <c r="AMC163"/>
      <c r="AMD163"/>
      <c r="AME163"/>
      <c r="AMF163"/>
      <c r="AMG163"/>
    </row>
    <row r="164" spans="1:1021">
      <c r="A164" s="576" t="s">
        <v>570</v>
      </c>
      <c r="B164" s="582">
        <f>1/'Prod. GEXCHA'!G22</f>
        <v>3.7037037037037035E-4</v>
      </c>
      <c r="C164" s="578">
        <f>C129</f>
        <v>0</v>
      </c>
      <c r="D164" s="578">
        <f>B164*C164</f>
        <v>0</v>
      </c>
      <c r="E164" s="578">
        <f>C130</f>
        <v>0</v>
      </c>
      <c r="F164" s="578">
        <f>B164*E164</f>
        <v>0</v>
      </c>
      <c r="G164" s="578">
        <f>C131</f>
        <v>0</v>
      </c>
      <c r="H164" s="578">
        <f>B164*G164</f>
        <v>0</v>
      </c>
      <c r="I164" s="578">
        <f>C132</f>
        <v>0</v>
      </c>
      <c r="J164" s="578">
        <f>B164*I164</f>
        <v>0</v>
      </c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  <c r="HR164"/>
      <c r="HS164"/>
      <c r="HT164"/>
      <c r="HU164"/>
      <c r="HV164"/>
      <c r="HW164"/>
      <c r="HX164"/>
      <c r="HY164"/>
      <c r="HZ164"/>
      <c r="IA164"/>
      <c r="IB164"/>
      <c r="IC164"/>
      <c r="ID164"/>
      <c r="IE164"/>
      <c r="IF164"/>
      <c r="IG164"/>
      <c r="IH164"/>
      <c r="II164"/>
      <c r="IJ164"/>
      <c r="IK164"/>
      <c r="IL164"/>
      <c r="IM164"/>
      <c r="IN164"/>
      <c r="IO164"/>
      <c r="IP164"/>
      <c r="IQ164"/>
      <c r="IR164"/>
      <c r="IS164"/>
      <c r="IT164"/>
      <c r="IU164"/>
      <c r="IV164"/>
      <c r="IW164"/>
      <c r="IX164"/>
      <c r="IY164"/>
      <c r="IZ164"/>
      <c r="JA164"/>
      <c r="JB164"/>
      <c r="JC164"/>
      <c r="JD164"/>
      <c r="JE164"/>
      <c r="JF164"/>
      <c r="JG164"/>
      <c r="JH164"/>
      <c r="JI164"/>
      <c r="JJ164"/>
      <c r="JK164"/>
      <c r="JL164"/>
      <c r="JM164"/>
      <c r="JN164"/>
      <c r="JO164"/>
      <c r="JP164"/>
      <c r="JQ164"/>
      <c r="JR164"/>
      <c r="JS164"/>
      <c r="JT164"/>
      <c r="JU164"/>
      <c r="JV164"/>
      <c r="JW164"/>
      <c r="JX164"/>
      <c r="JY164"/>
      <c r="JZ164"/>
      <c r="KA164"/>
      <c r="KB164"/>
      <c r="KC164"/>
      <c r="KD164"/>
      <c r="KE164"/>
      <c r="KF164"/>
      <c r="KG164"/>
      <c r="KH164"/>
      <c r="KI164"/>
      <c r="KJ164"/>
      <c r="KK164"/>
      <c r="KL164"/>
      <c r="KM164"/>
      <c r="KN164"/>
      <c r="KO164"/>
      <c r="KP164"/>
      <c r="KQ164"/>
      <c r="KR164"/>
      <c r="KS164"/>
      <c r="KT164"/>
      <c r="KU164"/>
      <c r="KV164"/>
      <c r="KW164"/>
      <c r="KX164"/>
      <c r="KY164"/>
      <c r="KZ164"/>
      <c r="LA164"/>
      <c r="LB164"/>
      <c r="LC164"/>
      <c r="LD164"/>
      <c r="LE164"/>
      <c r="LF164"/>
      <c r="LG164"/>
      <c r="LH164"/>
      <c r="LI164"/>
      <c r="LJ164"/>
      <c r="LK164"/>
      <c r="LL164"/>
      <c r="LM164"/>
      <c r="LN164"/>
      <c r="LO164"/>
      <c r="LP164"/>
      <c r="LQ164"/>
      <c r="LR164"/>
      <c r="LS164"/>
      <c r="LT164"/>
      <c r="LU164"/>
      <c r="LV164"/>
      <c r="LW164"/>
      <c r="LX164"/>
      <c r="LY164"/>
      <c r="LZ164"/>
      <c r="MA164"/>
      <c r="MB164"/>
      <c r="MC164"/>
      <c r="MD164"/>
      <c r="ME164"/>
      <c r="MF164"/>
      <c r="MG164"/>
      <c r="MH164"/>
      <c r="MI164"/>
      <c r="MJ164"/>
      <c r="MK164"/>
      <c r="ML164"/>
      <c r="MM164"/>
      <c r="MN164"/>
      <c r="MO164"/>
      <c r="MP164"/>
      <c r="MQ164"/>
      <c r="MR164"/>
      <c r="MS164"/>
      <c r="MT164"/>
      <c r="MU164"/>
      <c r="MV164"/>
      <c r="MW164"/>
      <c r="MX164"/>
      <c r="MY164"/>
      <c r="MZ164"/>
      <c r="NA164"/>
      <c r="NB164"/>
      <c r="NC164"/>
      <c r="ND164"/>
      <c r="NE164"/>
      <c r="NF164"/>
      <c r="NG164"/>
      <c r="NH164"/>
      <c r="NI164"/>
      <c r="NJ164"/>
      <c r="NK164"/>
      <c r="NL164"/>
      <c r="NM164"/>
      <c r="NN164"/>
      <c r="NO164"/>
      <c r="NP164"/>
      <c r="NQ164"/>
      <c r="NR164"/>
      <c r="NS164"/>
      <c r="NT164"/>
      <c r="NU164"/>
      <c r="NV164"/>
      <c r="NW164"/>
      <c r="NX164"/>
      <c r="NY164"/>
      <c r="NZ164"/>
      <c r="OA164"/>
      <c r="OB164"/>
      <c r="OC164"/>
      <c r="OD164"/>
      <c r="OE164"/>
      <c r="OF164"/>
      <c r="OG164"/>
      <c r="OH164"/>
      <c r="OI164"/>
      <c r="OJ164"/>
      <c r="OK164"/>
      <c r="OL164"/>
      <c r="OM164"/>
      <c r="ON164"/>
      <c r="OO164"/>
      <c r="OP164"/>
      <c r="OQ164"/>
      <c r="OR164"/>
      <c r="OS164"/>
      <c r="OT164"/>
      <c r="OU164"/>
      <c r="OV164"/>
      <c r="OW164"/>
      <c r="OX164"/>
      <c r="OY164"/>
      <c r="OZ164"/>
      <c r="PA164"/>
      <c r="PB164"/>
      <c r="PC164"/>
      <c r="PD164"/>
      <c r="PE164"/>
      <c r="PF164"/>
      <c r="PG164"/>
      <c r="PH164"/>
      <c r="PI164"/>
      <c r="PJ164"/>
      <c r="PK164"/>
      <c r="PL164"/>
      <c r="PM164"/>
      <c r="PN164"/>
      <c r="PO164"/>
      <c r="PP164"/>
      <c r="PQ164"/>
      <c r="PR164"/>
      <c r="PS164"/>
      <c r="PT164"/>
      <c r="PU164"/>
      <c r="PV164"/>
      <c r="PW164"/>
      <c r="PX164"/>
      <c r="PY164"/>
      <c r="PZ164"/>
      <c r="QA164"/>
      <c r="QB164"/>
      <c r="QC164"/>
      <c r="QD164"/>
      <c r="QE164"/>
      <c r="QF164"/>
      <c r="QG164"/>
      <c r="QH164"/>
      <c r="QI164"/>
      <c r="QJ164"/>
      <c r="QK164"/>
      <c r="QL164"/>
      <c r="QM164"/>
      <c r="QN164"/>
      <c r="QO164"/>
      <c r="QP164"/>
      <c r="QQ164"/>
      <c r="QR164"/>
      <c r="QS164"/>
      <c r="QT164"/>
      <c r="QU164"/>
      <c r="QV164"/>
      <c r="QW164"/>
      <c r="QX164"/>
      <c r="QY164"/>
      <c r="QZ164"/>
      <c r="RA164"/>
      <c r="RB164"/>
      <c r="RC164"/>
      <c r="RD164"/>
      <c r="RE164"/>
      <c r="RF164"/>
      <c r="RG164"/>
      <c r="RH164"/>
      <c r="RI164"/>
      <c r="RJ164"/>
      <c r="RK164"/>
      <c r="RL164"/>
      <c r="RM164"/>
      <c r="RN164"/>
      <c r="RO164"/>
      <c r="RP164"/>
      <c r="RQ164"/>
      <c r="RR164"/>
      <c r="RS164"/>
      <c r="RT164"/>
      <c r="RU164"/>
      <c r="RV164"/>
      <c r="RW164"/>
      <c r="RX164"/>
      <c r="RY164"/>
      <c r="RZ164"/>
      <c r="SA164"/>
      <c r="SB164"/>
      <c r="SC164"/>
      <c r="SD164"/>
      <c r="SE164"/>
      <c r="SF164"/>
      <c r="SG164"/>
      <c r="SH164"/>
      <c r="SI164"/>
      <c r="SJ164"/>
      <c r="SK164"/>
      <c r="SL164"/>
      <c r="SM164"/>
      <c r="SN164"/>
      <c r="SO164"/>
      <c r="SP164"/>
      <c r="SQ164"/>
      <c r="SR164"/>
      <c r="SS164"/>
      <c r="ST164"/>
      <c r="SU164"/>
      <c r="SV164"/>
      <c r="SW164"/>
      <c r="SX164"/>
      <c r="SY164"/>
      <c r="SZ164"/>
      <c r="TA164"/>
      <c r="TB164"/>
      <c r="TC164"/>
      <c r="TD164"/>
      <c r="TE164"/>
      <c r="TF164"/>
      <c r="TG164"/>
      <c r="TH164"/>
      <c r="TI164"/>
      <c r="TJ164"/>
      <c r="TK164"/>
      <c r="TL164"/>
      <c r="TM164"/>
      <c r="TN164"/>
      <c r="TO164"/>
      <c r="TP164"/>
      <c r="TQ164"/>
      <c r="TR164"/>
      <c r="TS164"/>
      <c r="TT164"/>
      <c r="TU164"/>
      <c r="TV164"/>
      <c r="TW164"/>
      <c r="TX164"/>
      <c r="TY164"/>
      <c r="TZ164"/>
      <c r="UA164"/>
      <c r="UB164"/>
      <c r="UC164"/>
      <c r="UD164"/>
      <c r="UE164"/>
      <c r="UF164"/>
      <c r="UG164"/>
      <c r="UH164"/>
      <c r="UI164"/>
      <c r="UJ164"/>
      <c r="UK164"/>
      <c r="UL164"/>
      <c r="UM164"/>
      <c r="UN164"/>
      <c r="UO164"/>
      <c r="UP164"/>
      <c r="UQ164"/>
      <c r="UR164"/>
      <c r="US164"/>
      <c r="UT164"/>
      <c r="UU164"/>
      <c r="UV164"/>
      <c r="UW164"/>
      <c r="UX164"/>
      <c r="UY164"/>
      <c r="UZ164"/>
      <c r="VA164"/>
      <c r="VB164"/>
      <c r="VC164"/>
      <c r="VD164"/>
      <c r="VE164"/>
      <c r="VF164"/>
      <c r="VG164"/>
      <c r="VH164"/>
      <c r="VI164"/>
      <c r="VJ164"/>
      <c r="VK164"/>
      <c r="VL164"/>
      <c r="VM164"/>
      <c r="VN164"/>
      <c r="VO164"/>
      <c r="VP164"/>
      <c r="VQ164"/>
      <c r="VR164"/>
      <c r="VS164"/>
      <c r="VT164"/>
      <c r="VU164"/>
      <c r="VV164"/>
      <c r="VW164"/>
      <c r="VX164"/>
      <c r="VY164"/>
      <c r="VZ164"/>
      <c r="WA164"/>
      <c r="WB164"/>
      <c r="WC164"/>
      <c r="WD164"/>
      <c r="WE164"/>
      <c r="WF164"/>
      <c r="WG164"/>
      <c r="WH164"/>
      <c r="WI164"/>
      <c r="WJ164"/>
      <c r="WK164"/>
      <c r="WL164"/>
      <c r="WM164"/>
      <c r="WN164"/>
      <c r="WO164"/>
      <c r="WP164"/>
      <c r="WQ164"/>
      <c r="WR164"/>
      <c r="WS164"/>
      <c r="WT164"/>
      <c r="WU164"/>
      <c r="WV164"/>
      <c r="WW164"/>
      <c r="WX164"/>
      <c r="WY164"/>
      <c r="WZ164"/>
      <c r="XA164"/>
      <c r="XB164"/>
      <c r="XC164"/>
      <c r="XD164"/>
      <c r="XE164"/>
      <c r="XF164"/>
      <c r="XG164"/>
      <c r="XH164"/>
      <c r="XI164"/>
      <c r="XJ164"/>
      <c r="XK164"/>
      <c r="XL164"/>
      <c r="XM164"/>
      <c r="XN164"/>
      <c r="XO164"/>
      <c r="XP164"/>
      <c r="XQ164"/>
      <c r="XR164"/>
      <c r="XS164"/>
      <c r="XT164"/>
      <c r="XU164"/>
      <c r="XV164"/>
      <c r="XW164"/>
      <c r="XX164"/>
      <c r="XY164"/>
      <c r="XZ164"/>
      <c r="YA164"/>
      <c r="YB164"/>
      <c r="YC164"/>
      <c r="YD164"/>
      <c r="YE164"/>
      <c r="YF164"/>
      <c r="YG164"/>
      <c r="YH164"/>
      <c r="YI164"/>
      <c r="YJ164"/>
      <c r="YK164"/>
      <c r="YL164"/>
      <c r="YM164"/>
      <c r="YN164"/>
      <c r="YO164"/>
      <c r="YP164"/>
      <c r="YQ164"/>
      <c r="YR164"/>
      <c r="YS164"/>
      <c r="YT164"/>
      <c r="YU164"/>
      <c r="YV164"/>
      <c r="YW164"/>
      <c r="YX164"/>
      <c r="YY164"/>
      <c r="YZ164"/>
      <c r="ZA164"/>
      <c r="ZB164"/>
      <c r="ZC164"/>
      <c r="ZD164"/>
      <c r="ZE164"/>
      <c r="ZF164"/>
      <c r="ZG164"/>
      <c r="ZH164"/>
      <c r="ZI164"/>
      <c r="ZJ164"/>
      <c r="ZK164"/>
      <c r="ZL164"/>
      <c r="ZM164"/>
      <c r="ZN164"/>
      <c r="ZO164"/>
      <c r="ZP164"/>
      <c r="ZQ164"/>
      <c r="ZR164"/>
      <c r="ZS164"/>
      <c r="ZT164"/>
      <c r="ZU164"/>
      <c r="ZV164"/>
      <c r="ZW164"/>
      <c r="ZX164"/>
      <c r="ZY164"/>
      <c r="ZZ164"/>
      <c r="AAA164"/>
      <c r="AAB164"/>
      <c r="AAC164"/>
      <c r="AAD164"/>
      <c r="AAE164"/>
      <c r="AAF164"/>
      <c r="AAG164"/>
      <c r="AAH164"/>
      <c r="AAI164"/>
      <c r="AAJ164"/>
      <c r="AAK164"/>
      <c r="AAL164"/>
      <c r="AAM164"/>
      <c r="AAN164"/>
      <c r="AAO164"/>
      <c r="AAP164"/>
      <c r="AAQ164"/>
      <c r="AAR164"/>
      <c r="AAS164"/>
      <c r="AAT164"/>
      <c r="AAU164"/>
      <c r="AAV164"/>
      <c r="AAW164"/>
      <c r="AAX164"/>
      <c r="AAY164"/>
      <c r="AAZ164"/>
      <c r="ABA164"/>
      <c r="ABB164"/>
      <c r="ABC164"/>
      <c r="ABD164"/>
      <c r="ABE164"/>
      <c r="ABF164"/>
      <c r="ABG164"/>
      <c r="ABH164"/>
      <c r="ABI164"/>
      <c r="ABJ164"/>
      <c r="ABK164"/>
      <c r="ABL164"/>
      <c r="ABM164"/>
      <c r="ABN164"/>
      <c r="ABO164"/>
      <c r="ABP164"/>
      <c r="ABQ164"/>
      <c r="ABR164"/>
      <c r="ABS164"/>
      <c r="ABT164"/>
      <c r="ABU164"/>
      <c r="ABV164"/>
      <c r="ABW164"/>
      <c r="ABX164"/>
      <c r="ABY164"/>
      <c r="ABZ164"/>
      <c r="ACA164"/>
      <c r="ACB164"/>
      <c r="ACC164"/>
      <c r="ACD164"/>
      <c r="ACE164"/>
      <c r="ACF164"/>
      <c r="ACG164"/>
      <c r="ACH164"/>
      <c r="ACI164"/>
      <c r="ACJ164"/>
      <c r="ACK164"/>
      <c r="ACL164"/>
      <c r="ACM164"/>
      <c r="ACN164"/>
      <c r="ACO164"/>
      <c r="ACP164"/>
      <c r="ACQ164"/>
      <c r="ACR164"/>
      <c r="ACS164"/>
      <c r="ACT164"/>
      <c r="ACU164"/>
      <c r="ACV164"/>
      <c r="ACW164"/>
      <c r="ACX164"/>
      <c r="ACY164"/>
      <c r="ACZ164"/>
      <c r="ADA164"/>
      <c r="ADB164"/>
      <c r="ADC164"/>
      <c r="ADD164"/>
      <c r="ADE164"/>
      <c r="ADF164"/>
      <c r="ADG164"/>
      <c r="ADH164"/>
      <c r="ADI164"/>
      <c r="ADJ164"/>
      <c r="ADK164"/>
      <c r="ADL164"/>
      <c r="ADM164"/>
      <c r="ADN164"/>
      <c r="ADO164"/>
      <c r="ADP164"/>
      <c r="ADQ164"/>
      <c r="ADR164"/>
      <c r="ADS164"/>
      <c r="ADT164"/>
      <c r="ADU164"/>
      <c r="ADV164"/>
      <c r="ADW164"/>
      <c r="ADX164"/>
      <c r="ADY164"/>
      <c r="ADZ164"/>
      <c r="AEA164"/>
      <c r="AEB164"/>
      <c r="AEC164"/>
      <c r="AED164"/>
      <c r="AEE164"/>
      <c r="AEF164"/>
      <c r="AEG164"/>
      <c r="AEH164"/>
      <c r="AEI164"/>
      <c r="AEJ164"/>
      <c r="AEK164"/>
      <c r="AEL164"/>
      <c r="AEM164"/>
      <c r="AEN164"/>
      <c r="AEO164"/>
      <c r="AEP164"/>
      <c r="AEQ164"/>
      <c r="AER164"/>
      <c r="AES164"/>
      <c r="AET164"/>
      <c r="AEU164"/>
      <c r="AEV164"/>
      <c r="AEW164"/>
      <c r="AEX164"/>
      <c r="AEY164"/>
      <c r="AEZ164"/>
      <c r="AFA164"/>
      <c r="AFB164"/>
      <c r="AFC164"/>
      <c r="AFD164"/>
      <c r="AFE164"/>
      <c r="AFF164"/>
      <c r="AFG164"/>
      <c r="AFH164"/>
      <c r="AFI164"/>
      <c r="AFJ164"/>
      <c r="AFK164"/>
      <c r="AFL164"/>
      <c r="AFM164"/>
      <c r="AFN164"/>
      <c r="AFO164"/>
      <c r="AFP164"/>
      <c r="AFQ164"/>
      <c r="AFR164"/>
      <c r="AFS164"/>
      <c r="AFT164"/>
      <c r="AFU164"/>
      <c r="AFV164"/>
      <c r="AFW164"/>
      <c r="AFX164"/>
      <c r="AFY164"/>
      <c r="AFZ164"/>
      <c r="AGA164"/>
      <c r="AGB164"/>
      <c r="AGC164"/>
      <c r="AGD164"/>
      <c r="AGE164"/>
      <c r="AGF164"/>
      <c r="AGG164"/>
      <c r="AGH164"/>
      <c r="AGI164"/>
      <c r="AGJ164"/>
      <c r="AGK164"/>
      <c r="AGL164"/>
      <c r="AGM164"/>
      <c r="AGN164"/>
      <c r="AGO164"/>
      <c r="AGP164"/>
      <c r="AGQ164"/>
      <c r="AGR164"/>
      <c r="AGS164"/>
      <c r="AGT164"/>
      <c r="AGU164"/>
      <c r="AGV164"/>
      <c r="AGW164"/>
      <c r="AGX164"/>
      <c r="AGY164"/>
      <c r="AGZ164"/>
      <c r="AHA164"/>
      <c r="AHB164"/>
      <c r="AHC164"/>
      <c r="AHD164"/>
      <c r="AHE164"/>
      <c r="AHF164"/>
      <c r="AHG164"/>
      <c r="AHH164"/>
      <c r="AHI164"/>
      <c r="AHJ164"/>
      <c r="AHK164"/>
      <c r="AHL164"/>
      <c r="AHM164"/>
      <c r="AHN164"/>
      <c r="AHO164"/>
      <c r="AHP164"/>
      <c r="AHQ164"/>
      <c r="AHR164"/>
      <c r="AHS164"/>
      <c r="AHT164"/>
      <c r="AHU164"/>
      <c r="AHV164"/>
      <c r="AHW164"/>
      <c r="AHX164"/>
      <c r="AHY164"/>
      <c r="AHZ164"/>
      <c r="AIA164"/>
      <c r="AIB164"/>
      <c r="AIC164"/>
      <c r="AID164"/>
      <c r="AIE164"/>
      <c r="AIF164"/>
      <c r="AIG164"/>
      <c r="AIH164"/>
      <c r="AII164"/>
      <c r="AIJ164"/>
      <c r="AIK164"/>
      <c r="AIL164"/>
      <c r="AIM164"/>
      <c r="AIN164"/>
      <c r="AIO164"/>
      <c r="AIP164"/>
      <c r="AIQ164"/>
      <c r="AIR164"/>
      <c r="AIS164"/>
      <c r="AIT164"/>
      <c r="AIU164"/>
      <c r="AIV164"/>
      <c r="AIW164"/>
      <c r="AIX164"/>
      <c r="AIY164"/>
      <c r="AIZ164"/>
      <c r="AJA164"/>
      <c r="AJB164"/>
      <c r="AJC164"/>
      <c r="AJD164"/>
      <c r="AJE164"/>
      <c r="AJF164"/>
      <c r="AJG164"/>
      <c r="AJH164"/>
      <c r="AJI164"/>
      <c r="AJJ164"/>
      <c r="AJK164"/>
      <c r="AJL164"/>
      <c r="AJM164"/>
      <c r="AJN164"/>
      <c r="AJO164"/>
      <c r="AJP164"/>
      <c r="AJQ164"/>
      <c r="AJR164"/>
      <c r="AJS164"/>
      <c r="AJT164"/>
      <c r="AJU164"/>
      <c r="AJV164"/>
      <c r="AJW164"/>
      <c r="AJX164"/>
      <c r="AJY164"/>
      <c r="AJZ164"/>
      <c r="AKA164"/>
      <c r="AKB164"/>
      <c r="AKC164"/>
      <c r="AKD164"/>
      <c r="AKE164"/>
      <c r="AKF164"/>
      <c r="AKG164"/>
      <c r="AKH164"/>
      <c r="AKI164"/>
      <c r="AKJ164"/>
      <c r="AKK164"/>
      <c r="AKL164"/>
      <c r="AKM164"/>
      <c r="AKN164"/>
      <c r="AKO164"/>
      <c r="AKP164"/>
      <c r="AKQ164"/>
      <c r="AKR164"/>
      <c r="AKS164"/>
      <c r="AKT164"/>
      <c r="AKU164"/>
      <c r="AKV164"/>
      <c r="AKW164"/>
      <c r="AKX164"/>
      <c r="AKY164"/>
      <c r="AKZ164"/>
      <c r="ALA164"/>
      <c r="ALB164"/>
      <c r="ALC164"/>
      <c r="ALD164"/>
      <c r="ALE164"/>
      <c r="ALF164"/>
      <c r="ALG164"/>
      <c r="ALH164"/>
      <c r="ALI164"/>
      <c r="ALJ164"/>
      <c r="ALK164"/>
      <c r="ALL164"/>
      <c r="ALM164"/>
      <c r="ALN164"/>
      <c r="ALO164"/>
      <c r="ALP164"/>
      <c r="ALQ164"/>
      <c r="ALR164"/>
      <c r="ALS164"/>
      <c r="ALT164"/>
      <c r="ALU164"/>
      <c r="ALV164"/>
      <c r="ALW164"/>
      <c r="ALX164"/>
      <c r="ALY164"/>
      <c r="ALZ164"/>
      <c r="AMA164"/>
      <c r="AMB164"/>
      <c r="AMC164"/>
      <c r="AMD164"/>
      <c r="AME164"/>
      <c r="AMF164"/>
      <c r="AMG164"/>
    </row>
    <row r="165" spans="1:1021">
      <c r="A165" s="576" t="s">
        <v>562</v>
      </c>
      <c r="B165" s="582">
        <f>B164/'Prod. GEXCHA'!O22</f>
        <v>1.4814814814814813E-5</v>
      </c>
      <c r="C165" s="578">
        <f>F129</f>
        <v>0</v>
      </c>
      <c r="D165" s="578">
        <f>$B$165*C165</f>
        <v>0</v>
      </c>
      <c r="E165" s="578">
        <f>F130</f>
        <v>0</v>
      </c>
      <c r="F165" s="578">
        <f t="shared" ref="F165:J165" si="17">$B$165*E165</f>
        <v>0</v>
      </c>
      <c r="G165" s="578">
        <f>F131</f>
        <v>0</v>
      </c>
      <c r="H165" s="578">
        <f t="shared" si="17"/>
        <v>0</v>
      </c>
      <c r="I165" s="578">
        <f>F132</f>
        <v>0</v>
      </c>
      <c r="J165" s="578">
        <f t="shared" si="17"/>
        <v>0</v>
      </c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  <c r="HR165"/>
      <c r="HS165"/>
      <c r="HT165"/>
      <c r="HU165"/>
      <c r="HV165"/>
      <c r="HW165"/>
      <c r="HX165"/>
      <c r="HY165"/>
      <c r="HZ165"/>
      <c r="IA165"/>
      <c r="IB165"/>
      <c r="IC165"/>
      <c r="ID165"/>
      <c r="IE165"/>
      <c r="IF165"/>
      <c r="IG165"/>
      <c r="IH165"/>
      <c r="II165"/>
      <c r="IJ165"/>
      <c r="IK165"/>
      <c r="IL165"/>
      <c r="IM165"/>
      <c r="IN165"/>
      <c r="IO165"/>
      <c r="IP165"/>
      <c r="IQ165"/>
      <c r="IR165"/>
      <c r="IS165"/>
      <c r="IT165"/>
      <c r="IU165"/>
      <c r="IV165"/>
      <c r="IW165"/>
      <c r="IX165"/>
      <c r="IY165"/>
      <c r="IZ165"/>
      <c r="JA165"/>
      <c r="JB165"/>
      <c r="JC165"/>
      <c r="JD165"/>
      <c r="JE165"/>
      <c r="JF165"/>
      <c r="JG165"/>
      <c r="JH165"/>
      <c r="JI165"/>
      <c r="JJ165"/>
      <c r="JK165"/>
      <c r="JL165"/>
      <c r="JM165"/>
      <c r="JN165"/>
      <c r="JO165"/>
      <c r="JP165"/>
      <c r="JQ165"/>
      <c r="JR165"/>
      <c r="JS165"/>
      <c r="JT165"/>
      <c r="JU165"/>
      <c r="JV165"/>
      <c r="JW165"/>
      <c r="JX165"/>
      <c r="JY165"/>
      <c r="JZ165"/>
      <c r="KA165"/>
      <c r="KB165"/>
      <c r="KC165"/>
      <c r="KD165"/>
      <c r="KE165"/>
      <c r="KF165"/>
      <c r="KG165"/>
      <c r="KH165"/>
      <c r="KI165"/>
      <c r="KJ165"/>
      <c r="KK165"/>
      <c r="KL165"/>
      <c r="KM165"/>
      <c r="KN165"/>
      <c r="KO165"/>
      <c r="KP165"/>
      <c r="KQ165"/>
      <c r="KR165"/>
      <c r="KS165"/>
      <c r="KT165"/>
      <c r="KU165"/>
      <c r="KV165"/>
      <c r="KW165"/>
      <c r="KX165"/>
      <c r="KY165"/>
      <c r="KZ165"/>
      <c r="LA165"/>
      <c r="LB165"/>
      <c r="LC165"/>
      <c r="LD165"/>
      <c r="LE165"/>
      <c r="LF165"/>
      <c r="LG165"/>
      <c r="LH165"/>
      <c r="LI165"/>
      <c r="LJ165"/>
      <c r="LK165"/>
      <c r="LL165"/>
      <c r="LM165"/>
      <c r="LN165"/>
      <c r="LO165"/>
      <c r="LP165"/>
      <c r="LQ165"/>
      <c r="LR165"/>
      <c r="LS165"/>
      <c r="LT165"/>
      <c r="LU165"/>
      <c r="LV165"/>
      <c r="LW165"/>
      <c r="LX165"/>
      <c r="LY165"/>
      <c r="LZ165"/>
      <c r="MA165"/>
      <c r="MB165"/>
      <c r="MC165"/>
      <c r="MD165"/>
      <c r="ME165"/>
      <c r="MF165"/>
      <c r="MG165"/>
      <c r="MH165"/>
      <c r="MI165"/>
      <c r="MJ165"/>
      <c r="MK165"/>
      <c r="ML165"/>
      <c r="MM165"/>
      <c r="MN165"/>
      <c r="MO165"/>
      <c r="MP165"/>
      <c r="MQ165"/>
      <c r="MR165"/>
      <c r="MS165"/>
      <c r="MT165"/>
      <c r="MU165"/>
      <c r="MV165"/>
      <c r="MW165"/>
      <c r="MX165"/>
      <c r="MY165"/>
      <c r="MZ165"/>
      <c r="NA165"/>
      <c r="NB165"/>
      <c r="NC165"/>
      <c r="ND165"/>
      <c r="NE165"/>
      <c r="NF165"/>
      <c r="NG165"/>
      <c r="NH165"/>
      <c r="NI165"/>
      <c r="NJ165"/>
      <c r="NK165"/>
      <c r="NL165"/>
      <c r="NM165"/>
      <c r="NN165"/>
      <c r="NO165"/>
      <c r="NP165"/>
      <c r="NQ165"/>
      <c r="NR165"/>
      <c r="NS165"/>
      <c r="NT165"/>
      <c r="NU165"/>
      <c r="NV165"/>
      <c r="NW165"/>
      <c r="NX165"/>
      <c r="NY165"/>
      <c r="NZ165"/>
      <c r="OA165"/>
      <c r="OB165"/>
      <c r="OC165"/>
      <c r="OD165"/>
      <c r="OE165"/>
      <c r="OF165"/>
      <c r="OG165"/>
      <c r="OH165"/>
      <c r="OI165"/>
      <c r="OJ165"/>
      <c r="OK165"/>
      <c r="OL165"/>
      <c r="OM165"/>
      <c r="ON165"/>
      <c r="OO165"/>
      <c r="OP165"/>
      <c r="OQ165"/>
      <c r="OR165"/>
      <c r="OS165"/>
      <c r="OT165"/>
      <c r="OU165"/>
      <c r="OV165"/>
      <c r="OW165"/>
      <c r="OX165"/>
      <c r="OY165"/>
      <c r="OZ165"/>
      <c r="PA165"/>
      <c r="PB165"/>
      <c r="PC165"/>
      <c r="PD165"/>
      <c r="PE165"/>
      <c r="PF165"/>
      <c r="PG165"/>
      <c r="PH165"/>
      <c r="PI165"/>
      <c r="PJ165"/>
      <c r="PK165"/>
      <c r="PL165"/>
      <c r="PM165"/>
      <c r="PN165"/>
      <c r="PO165"/>
      <c r="PP165"/>
      <c r="PQ165"/>
      <c r="PR165"/>
      <c r="PS165"/>
      <c r="PT165"/>
      <c r="PU165"/>
      <c r="PV165"/>
      <c r="PW165"/>
      <c r="PX165"/>
      <c r="PY165"/>
      <c r="PZ165"/>
      <c r="QA165"/>
      <c r="QB165"/>
      <c r="QC165"/>
      <c r="QD165"/>
      <c r="QE165"/>
      <c r="QF165"/>
      <c r="QG165"/>
      <c r="QH165"/>
      <c r="QI165"/>
      <c r="QJ165"/>
      <c r="QK165"/>
      <c r="QL165"/>
      <c r="QM165"/>
      <c r="QN165"/>
      <c r="QO165"/>
      <c r="QP165"/>
      <c r="QQ165"/>
      <c r="QR165"/>
      <c r="QS165"/>
      <c r="QT165"/>
      <c r="QU165"/>
      <c r="QV165"/>
      <c r="QW165"/>
      <c r="QX165"/>
      <c r="QY165"/>
      <c r="QZ165"/>
      <c r="RA165"/>
      <c r="RB165"/>
      <c r="RC165"/>
      <c r="RD165"/>
      <c r="RE165"/>
      <c r="RF165"/>
      <c r="RG165"/>
      <c r="RH165"/>
      <c r="RI165"/>
      <c r="RJ165"/>
      <c r="RK165"/>
      <c r="RL165"/>
      <c r="RM165"/>
      <c r="RN165"/>
      <c r="RO165"/>
      <c r="RP165"/>
      <c r="RQ165"/>
      <c r="RR165"/>
      <c r="RS165"/>
      <c r="RT165"/>
      <c r="RU165"/>
      <c r="RV165"/>
      <c r="RW165"/>
      <c r="RX165"/>
      <c r="RY165"/>
      <c r="RZ165"/>
      <c r="SA165"/>
      <c r="SB165"/>
      <c r="SC165"/>
      <c r="SD165"/>
      <c r="SE165"/>
      <c r="SF165"/>
      <c r="SG165"/>
      <c r="SH165"/>
      <c r="SI165"/>
      <c r="SJ165"/>
      <c r="SK165"/>
      <c r="SL165"/>
      <c r="SM165"/>
      <c r="SN165"/>
      <c r="SO165"/>
      <c r="SP165"/>
      <c r="SQ165"/>
      <c r="SR165"/>
      <c r="SS165"/>
      <c r="ST165"/>
      <c r="SU165"/>
      <c r="SV165"/>
      <c r="SW165"/>
      <c r="SX165"/>
      <c r="SY165"/>
      <c r="SZ165"/>
      <c r="TA165"/>
      <c r="TB165"/>
      <c r="TC165"/>
      <c r="TD165"/>
      <c r="TE165"/>
      <c r="TF165"/>
      <c r="TG165"/>
      <c r="TH165"/>
      <c r="TI165"/>
      <c r="TJ165"/>
      <c r="TK165"/>
      <c r="TL165"/>
      <c r="TM165"/>
      <c r="TN165"/>
      <c r="TO165"/>
      <c r="TP165"/>
      <c r="TQ165"/>
      <c r="TR165"/>
      <c r="TS165"/>
      <c r="TT165"/>
      <c r="TU165"/>
      <c r="TV165"/>
      <c r="TW165"/>
      <c r="TX165"/>
      <c r="TY165"/>
      <c r="TZ165"/>
      <c r="UA165"/>
      <c r="UB165"/>
      <c r="UC165"/>
      <c r="UD165"/>
      <c r="UE165"/>
      <c r="UF165"/>
      <c r="UG165"/>
      <c r="UH165"/>
      <c r="UI165"/>
      <c r="UJ165"/>
      <c r="UK165"/>
      <c r="UL165"/>
      <c r="UM165"/>
      <c r="UN165"/>
      <c r="UO165"/>
      <c r="UP165"/>
      <c r="UQ165"/>
      <c r="UR165"/>
      <c r="US165"/>
      <c r="UT165"/>
      <c r="UU165"/>
      <c r="UV165"/>
      <c r="UW165"/>
      <c r="UX165"/>
      <c r="UY165"/>
      <c r="UZ165"/>
      <c r="VA165"/>
      <c r="VB165"/>
      <c r="VC165"/>
      <c r="VD165"/>
      <c r="VE165"/>
      <c r="VF165"/>
      <c r="VG165"/>
      <c r="VH165"/>
      <c r="VI165"/>
      <c r="VJ165"/>
      <c r="VK165"/>
      <c r="VL165"/>
      <c r="VM165"/>
      <c r="VN165"/>
      <c r="VO165"/>
      <c r="VP165"/>
      <c r="VQ165"/>
      <c r="VR165"/>
      <c r="VS165"/>
      <c r="VT165"/>
      <c r="VU165"/>
      <c r="VV165"/>
      <c r="VW165"/>
      <c r="VX165"/>
      <c r="VY165"/>
      <c r="VZ165"/>
      <c r="WA165"/>
      <c r="WB165"/>
      <c r="WC165"/>
      <c r="WD165"/>
      <c r="WE165"/>
      <c r="WF165"/>
      <c r="WG165"/>
      <c r="WH165"/>
      <c r="WI165"/>
      <c r="WJ165"/>
      <c r="WK165"/>
      <c r="WL165"/>
      <c r="WM165"/>
      <c r="WN165"/>
      <c r="WO165"/>
      <c r="WP165"/>
      <c r="WQ165"/>
      <c r="WR165"/>
      <c r="WS165"/>
      <c r="WT165"/>
      <c r="WU165"/>
      <c r="WV165"/>
      <c r="WW165"/>
      <c r="WX165"/>
      <c r="WY165"/>
      <c r="WZ165"/>
      <c r="XA165"/>
      <c r="XB165"/>
      <c r="XC165"/>
      <c r="XD165"/>
      <c r="XE165"/>
      <c r="XF165"/>
      <c r="XG165"/>
      <c r="XH165"/>
      <c r="XI165"/>
      <c r="XJ165"/>
      <c r="XK165"/>
      <c r="XL165"/>
      <c r="XM165"/>
      <c r="XN165"/>
      <c r="XO165"/>
      <c r="XP165"/>
      <c r="XQ165"/>
      <c r="XR165"/>
      <c r="XS165"/>
      <c r="XT165"/>
      <c r="XU165"/>
      <c r="XV165"/>
      <c r="XW165"/>
      <c r="XX165"/>
      <c r="XY165"/>
      <c r="XZ165"/>
      <c r="YA165"/>
      <c r="YB165"/>
      <c r="YC165"/>
      <c r="YD165"/>
      <c r="YE165"/>
      <c r="YF165"/>
      <c r="YG165"/>
      <c r="YH165"/>
      <c r="YI165"/>
      <c r="YJ165"/>
      <c r="YK165"/>
      <c r="YL165"/>
      <c r="YM165"/>
      <c r="YN165"/>
      <c r="YO165"/>
      <c r="YP165"/>
      <c r="YQ165"/>
      <c r="YR165"/>
      <c r="YS165"/>
      <c r="YT165"/>
      <c r="YU165"/>
      <c r="YV165"/>
      <c r="YW165"/>
      <c r="YX165"/>
      <c r="YY165"/>
      <c r="YZ165"/>
      <c r="ZA165"/>
      <c r="ZB165"/>
      <c r="ZC165"/>
      <c r="ZD165"/>
      <c r="ZE165"/>
      <c r="ZF165"/>
      <c r="ZG165"/>
      <c r="ZH165"/>
      <c r="ZI165"/>
      <c r="ZJ165"/>
      <c r="ZK165"/>
      <c r="ZL165"/>
      <c r="ZM165"/>
      <c r="ZN165"/>
      <c r="ZO165"/>
      <c r="ZP165"/>
      <c r="ZQ165"/>
      <c r="ZR165"/>
      <c r="ZS165"/>
      <c r="ZT165"/>
      <c r="ZU165"/>
      <c r="ZV165"/>
      <c r="ZW165"/>
      <c r="ZX165"/>
      <c r="ZY165"/>
      <c r="ZZ165"/>
      <c r="AAA165"/>
      <c r="AAB165"/>
      <c r="AAC165"/>
      <c r="AAD165"/>
      <c r="AAE165"/>
      <c r="AAF165"/>
      <c r="AAG165"/>
      <c r="AAH165"/>
      <c r="AAI165"/>
      <c r="AAJ165"/>
      <c r="AAK165"/>
      <c r="AAL165"/>
      <c r="AAM165"/>
      <c r="AAN165"/>
      <c r="AAO165"/>
      <c r="AAP165"/>
      <c r="AAQ165"/>
      <c r="AAR165"/>
      <c r="AAS165"/>
      <c r="AAT165"/>
      <c r="AAU165"/>
      <c r="AAV165"/>
      <c r="AAW165"/>
      <c r="AAX165"/>
      <c r="AAY165"/>
      <c r="AAZ165"/>
      <c r="ABA165"/>
      <c r="ABB165"/>
      <c r="ABC165"/>
      <c r="ABD165"/>
      <c r="ABE165"/>
      <c r="ABF165"/>
      <c r="ABG165"/>
      <c r="ABH165"/>
      <c r="ABI165"/>
      <c r="ABJ165"/>
      <c r="ABK165"/>
      <c r="ABL165"/>
      <c r="ABM165"/>
      <c r="ABN165"/>
      <c r="ABO165"/>
      <c r="ABP165"/>
      <c r="ABQ165"/>
      <c r="ABR165"/>
      <c r="ABS165"/>
      <c r="ABT165"/>
      <c r="ABU165"/>
      <c r="ABV165"/>
      <c r="ABW165"/>
      <c r="ABX165"/>
      <c r="ABY165"/>
      <c r="ABZ165"/>
      <c r="ACA165"/>
      <c r="ACB165"/>
      <c r="ACC165"/>
      <c r="ACD165"/>
      <c r="ACE165"/>
      <c r="ACF165"/>
      <c r="ACG165"/>
      <c r="ACH165"/>
      <c r="ACI165"/>
      <c r="ACJ165"/>
      <c r="ACK165"/>
      <c r="ACL165"/>
      <c r="ACM165"/>
      <c r="ACN165"/>
      <c r="ACO165"/>
      <c r="ACP165"/>
      <c r="ACQ165"/>
      <c r="ACR165"/>
      <c r="ACS165"/>
      <c r="ACT165"/>
      <c r="ACU165"/>
      <c r="ACV165"/>
      <c r="ACW165"/>
      <c r="ACX165"/>
      <c r="ACY165"/>
      <c r="ACZ165"/>
      <c r="ADA165"/>
      <c r="ADB165"/>
      <c r="ADC165"/>
      <c r="ADD165"/>
      <c r="ADE165"/>
      <c r="ADF165"/>
      <c r="ADG165"/>
      <c r="ADH165"/>
      <c r="ADI165"/>
      <c r="ADJ165"/>
      <c r="ADK165"/>
      <c r="ADL165"/>
      <c r="ADM165"/>
      <c r="ADN165"/>
      <c r="ADO165"/>
      <c r="ADP165"/>
      <c r="ADQ165"/>
      <c r="ADR165"/>
      <c r="ADS165"/>
      <c r="ADT165"/>
      <c r="ADU165"/>
      <c r="ADV165"/>
      <c r="ADW165"/>
      <c r="ADX165"/>
      <c r="ADY165"/>
      <c r="ADZ165"/>
      <c r="AEA165"/>
      <c r="AEB165"/>
      <c r="AEC165"/>
      <c r="AED165"/>
      <c r="AEE165"/>
      <c r="AEF165"/>
      <c r="AEG165"/>
      <c r="AEH165"/>
      <c r="AEI165"/>
      <c r="AEJ165"/>
      <c r="AEK165"/>
      <c r="AEL165"/>
      <c r="AEM165"/>
      <c r="AEN165"/>
      <c r="AEO165"/>
      <c r="AEP165"/>
      <c r="AEQ165"/>
      <c r="AER165"/>
      <c r="AES165"/>
      <c r="AET165"/>
      <c r="AEU165"/>
      <c r="AEV165"/>
      <c r="AEW165"/>
      <c r="AEX165"/>
      <c r="AEY165"/>
      <c r="AEZ165"/>
      <c r="AFA165"/>
      <c r="AFB165"/>
      <c r="AFC165"/>
      <c r="AFD165"/>
      <c r="AFE165"/>
      <c r="AFF165"/>
      <c r="AFG165"/>
      <c r="AFH165"/>
      <c r="AFI165"/>
      <c r="AFJ165"/>
      <c r="AFK165"/>
      <c r="AFL165"/>
      <c r="AFM165"/>
      <c r="AFN165"/>
      <c r="AFO165"/>
      <c r="AFP165"/>
      <c r="AFQ165"/>
      <c r="AFR165"/>
      <c r="AFS165"/>
      <c r="AFT165"/>
      <c r="AFU165"/>
      <c r="AFV165"/>
      <c r="AFW165"/>
      <c r="AFX165"/>
      <c r="AFY165"/>
      <c r="AFZ165"/>
      <c r="AGA165"/>
      <c r="AGB165"/>
      <c r="AGC165"/>
      <c r="AGD165"/>
      <c r="AGE165"/>
      <c r="AGF165"/>
      <c r="AGG165"/>
      <c r="AGH165"/>
      <c r="AGI165"/>
      <c r="AGJ165"/>
      <c r="AGK165"/>
      <c r="AGL165"/>
      <c r="AGM165"/>
      <c r="AGN165"/>
      <c r="AGO165"/>
      <c r="AGP165"/>
      <c r="AGQ165"/>
      <c r="AGR165"/>
      <c r="AGS165"/>
      <c r="AGT165"/>
      <c r="AGU165"/>
      <c r="AGV165"/>
      <c r="AGW165"/>
      <c r="AGX165"/>
      <c r="AGY165"/>
      <c r="AGZ165"/>
      <c r="AHA165"/>
      <c r="AHB165"/>
      <c r="AHC165"/>
      <c r="AHD165"/>
      <c r="AHE165"/>
      <c r="AHF165"/>
      <c r="AHG165"/>
      <c r="AHH165"/>
      <c r="AHI165"/>
      <c r="AHJ165"/>
      <c r="AHK165"/>
      <c r="AHL165"/>
      <c r="AHM165"/>
      <c r="AHN165"/>
      <c r="AHO165"/>
      <c r="AHP165"/>
      <c r="AHQ165"/>
      <c r="AHR165"/>
      <c r="AHS165"/>
      <c r="AHT165"/>
      <c r="AHU165"/>
      <c r="AHV165"/>
      <c r="AHW165"/>
      <c r="AHX165"/>
      <c r="AHY165"/>
      <c r="AHZ165"/>
      <c r="AIA165"/>
      <c r="AIB165"/>
      <c r="AIC165"/>
      <c r="AID165"/>
      <c r="AIE165"/>
      <c r="AIF165"/>
      <c r="AIG165"/>
      <c r="AIH165"/>
      <c r="AII165"/>
      <c r="AIJ165"/>
      <c r="AIK165"/>
      <c r="AIL165"/>
      <c r="AIM165"/>
      <c r="AIN165"/>
      <c r="AIO165"/>
      <c r="AIP165"/>
      <c r="AIQ165"/>
      <c r="AIR165"/>
      <c r="AIS165"/>
      <c r="AIT165"/>
      <c r="AIU165"/>
      <c r="AIV165"/>
      <c r="AIW165"/>
      <c r="AIX165"/>
      <c r="AIY165"/>
      <c r="AIZ165"/>
      <c r="AJA165"/>
      <c r="AJB165"/>
      <c r="AJC165"/>
      <c r="AJD165"/>
      <c r="AJE165"/>
      <c r="AJF165"/>
      <c r="AJG165"/>
      <c r="AJH165"/>
      <c r="AJI165"/>
      <c r="AJJ165"/>
      <c r="AJK165"/>
      <c r="AJL165"/>
      <c r="AJM165"/>
      <c r="AJN165"/>
      <c r="AJO165"/>
      <c r="AJP165"/>
      <c r="AJQ165"/>
      <c r="AJR165"/>
      <c r="AJS165"/>
      <c r="AJT165"/>
      <c r="AJU165"/>
      <c r="AJV165"/>
      <c r="AJW165"/>
      <c r="AJX165"/>
      <c r="AJY165"/>
      <c r="AJZ165"/>
      <c r="AKA165"/>
      <c r="AKB165"/>
      <c r="AKC165"/>
      <c r="AKD165"/>
      <c r="AKE165"/>
      <c r="AKF165"/>
      <c r="AKG165"/>
      <c r="AKH165"/>
      <c r="AKI165"/>
      <c r="AKJ165"/>
      <c r="AKK165"/>
      <c r="AKL165"/>
      <c r="AKM165"/>
      <c r="AKN165"/>
      <c r="AKO165"/>
      <c r="AKP165"/>
      <c r="AKQ165"/>
      <c r="AKR165"/>
      <c r="AKS165"/>
      <c r="AKT165"/>
      <c r="AKU165"/>
      <c r="AKV165"/>
      <c r="AKW165"/>
      <c r="AKX165"/>
      <c r="AKY165"/>
      <c r="AKZ165"/>
      <c r="ALA165"/>
      <c r="ALB165"/>
      <c r="ALC165"/>
      <c r="ALD165"/>
      <c r="ALE165"/>
      <c r="ALF165"/>
      <c r="ALG165"/>
      <c r="ALH165"/>
      <c r="ALI165"/>
      <c r="ALJ165"/>
      <c r="ALK165"/>
      <c r="ALL165"/>
      <c r="ALM165"/>
      <c r="ALN165"/>
      <c r="ALO165"/>
      <c r="ALP165"/>
      <c r="ALQ165"/>
      <c r="ALR165"/>
      <c r="ALS165"/>
      <c r="ALT165"/>
      <c r="ALU165"/>
      <c r="ALV165"/>
      <c r="ALW165"/>
      <c r="ALX165"/>
      <c r="ALY165"/>
      <c r="ALZ165"/>
      <c r="AMA165"/>
      <c r="AMB165"/>
      <c r="AMC165"/>
      <c r="AMD165"/>
      <c r="AME165"/>
      <c r="AMF165"/>
      <c r="AMG165"/>
    </row>
    <row r="166" spans="1:1021">
      <c r="A166" s="583" t="s">
        <v>571</v>
      </c>
      <c r="B166" s="584"/>
      <c r="C166" s="585"/>
      <c r="D166" s="586">
        <f>SUM(D164:D165)</f>
        <v>0</v>
      </c>
      <c r="E166" s="586"/>
      <c r="F166" s="586">
        <f t="shared" ref="F166:J166" si="18">SUM(F164:F165)</f>
        <v>0</v>
      </c>
      <c r="G166" s="586"/>
      <c r="H166" s="586">
        <f t="shared" si="18"/>
        <v>0</v>
      </c>
      <c r="I166" s="586"/>
      <c r="J166" s="586">
        <f t="shared" si="18"/>
        <v>0</v>
      </c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  <c r="FO166"/>
      <c r="FP166"/>
      <c r="FQ166"/>
      <c r="FR166"/>
      <c r="FS166"/>
      <c r="FT166"/>
      <c r="FU166"/>
      <c r="FV166"/>
      <c r="FW166"/>
      <c r="FX166"/>
      <c r="FY166"/>
      <c r="FZ166"/>
      <c r="GA166"/>
      <c r="GB166"/>
      <c r="GC166"/>
      <c r="GD166"/>
      <c r="GE166"/>
      <c r="GF166"/>
      <c r="GG166"/>
      <c r="GH166"/>
      <c r="GI166"/>
      <c r="GJ166"/>
      <c r="GK166"/>
      <c r="GL166"/>
      <c r="GM166"/>
      <c r="GN166"/>
      <c r="GO166"/>
      <c r="GP166"/>
      <c r="GQ166"/>
      <c r="GR166"/>
      <c r="GS166"/>
      <c r="GT166"/>
      <c r="GU166"/>
      <c r="GV166"/>
      <c r="GW166"/>
      <c r="GX166"/>
      <c r="GY166"/>
      <c r="GZ166"/>
      <c r="HA166"/>
      <c r="HB166"/>
      <c r="HC166"/>
      <c r="HD166"/>
      <c r="HE166"/>
      <c r="HF166"/>
      <c r="HG166"/>
      <c r="HH166"/>
      <c r="HI166"/>
      <c r="HJ166"/>
      <c r="HK166"/>
      <c r="HL166"/>
      <c r="HM166"/>
      <c r="HN166"/>
      <c r="HO166"/>
      <c r="HP166"/>
      <c r="HQ166"/>
      <c r="HR166"/>
      <c r="HS166"/>
      <c r="HT166"/>
      <c r="HU166"/>
      <c r="HV166"/>
      <c r="HW166"/>
      <c r="HX166"/>
      <c r="HY166"/>
      <c r="HZ166"/>
      <c r="IA166"/>
      <c r="IB166"/>
      <c r="IC166"/>
      <c r="ID166"/>
      <c r="IE166"/>
      <c r="IF166"/>
      <c r="IG166"/>
      <c r="IH166"/>
      <c r="II166"/>
      <c r="IJ166"/>
      <c r="IK166"/>
      <c r="IL166"/>
      <c r="IM166"/>
      <c r="IN166"/>
      <c r="IO166"/>
      <c r="IP166"/>
      <c r="IQ166"/>
      <c r="IR166"/>
      <c r="IS166"/>
      <c r="IT166"/>
      <c r="IU166"/>
      <c r="IV166"/>
      <c r="IW166"/>
      <c r="IX166"/>
      <c r="IY166"/>
      <c r="IZ166"/>
      <c r="JA166"/>
      <c r="JB166"/>
      <c r="JC166"/>
      <c r="JD166"/>
      <c r="JE166"/>
      <c r="JF166"/>
      <c r="JG166"/>
      <c r="JH166"/>
      <c r="JI166"/>
      <c r="JJ166"/>
      <c r="JK166"/>
      <c r="JL166"/>
      <c r="JM166"/>
      <c r="JN166"/>
      <c r="JO166"/>
      <c r="JP166"/>
      <c r="JQ166"/>
      <c r="JR166"/>
      <c r="JS166"/>
      <c r="JT166"/>
      <c r="JU166"/>
      <c r="JV166"/>
      <c r="JW166"/>
      <c r="JX166"/>
      <c r="JY166"/>
      <c r="JZ166"/>
      <c r="KA166"/>
      <c r="KB166"/>
      <c r="KC166"/>
      <c r="KD166"/>
      <c r="KE166"/>
      <c r="KF166"/>
      <c r="KG166"/>
      <c r="KH166"/>
      <c r="KI166"/>
      <c r="KJ166"/>
      <c r="KK166"/>
      <c r="KL166"/>
      <c r="KM166"/>
      <c r="KN166"/>
      <c r="KO166"/>
      <c r="KP166"/>
      <c r="KQ166"/>
      <c r="KR166"/>
      <c r="KS166"/>
      <c r="KT166"/>
      <c r="KU166"/>
      <c r="KV166"/>
      <c r="KW166"/>
      <c r="KX166"/>
      <c r="KY166"/>
      <c r="KZ166"/>
      <c r="LA166"/>
      <c r="LB166"/>
      <c r="LC166"/>
      <c r="LD166"/>
      <c r="LE166"/>
      <c r="LF166"/>
      <c r="LG166"/>
      <c r="LH166"/>
      <c r="LI166"/>
      <c r="LJ166"/>
      <c r="LK166"/>
      <c r="LL166"/>
      <c r="LM166"/>
      <c r="LN166"/>
      <c r="LO166"/>
      <c r="LP166"/>
      <c r="LQ166"/>
      <c r="LR166"/>
      <c r="LS166"/>
      <c r="LT166"/>
      <c r="LU166"/>
      <c r="LV166"/>
      <c r="LW166"/>
      <c r="LX166"/>
      <c r="LY166"/>
      <c r="LZ166"/>
      <c r="MA166"/>
      <c r="MB166"/>
      <c r="MC166"/>
      <c r="MD166"/>
      <c r="ME166"/>
      <c r="MF166"/>
      <c r="MG166"/>
      <c r="MH166"/>
      <c r="MI166"/>
      <c r="MJ166"/>
      <c r="MK166"/>
      <c r="ML166"/>
      <c r="MM166"/>
      <c r="MN166"/>
      <c r="MO166"/>
      <c r="MP166"/>
      <c r="MQ166"/>
      <c r="MR166"/>
      <c r="MS166"/>
      <c r="MT166"/>
      <c r="MU166"/>
      <c r="MV166"/>
      <c r="MW166"/>
      <c r="MX166"/>
      <c r="MY166"/>
      <c r="MZ166"/>
      <c r="NA166"/>
      <c r="NB166"/>
      <c r="NC166"/>
      <c r="ND166"/>
      <c r="NE166"/>
      <c r="NF166"/>
      <c r="NG166"/>
      <c r="NH166"/>
      <c r="NI166"/>
      <c r="NJ166"/>
      <c r="NK166"/>
      <c r="NL166"/>
      <c r="NM166"/>
      <c r="NN166"/>
      <c r="NO166"/>
      <c r="NP166"/>
      <c r="NQ166"/>
      <c r="NR166"/>
      <c r="NS166"/>
      <c r="NT166"/>
      <c r="NU166"/>
      <c r="NV166"/>
      <c r="NW166"/>
      <c r="NX166"/>
      <c r="NY166"/>
      <c r="NZ166"/>
      <c r="OA166"/>
      <c r="OB166"/>
      <c r="OC166"/>
      <c r="OD166"/>
      <c r="OE166"/>
      <c r="OF166"/>
      <c r="OG166"/>
      <c r="OH166"/>
      <c r="OI166"/>
      <c r="OJ166"/>
      <c r="OK166"/>
      <c r="OL166"/>
      <c r="OM166"/>
      <c r="ON166"/>
      <c r="OO166"/>
      <c r="OP166"/>
      <c r="OQ166"/>
      <c r="OR166"/>
      <c r="OS166"/>
      <c r="OT166"/>
      <c r="OU166"/>
      <c r="OV166"/>
      <c r="OW166"/>
      <c r="OX166"/>
      <c r="OY166"/>
      <c r="OZ166"/>
      <c r="PA166"/>
      <c r="PB166"/>
      <c r="PC166"/>
      <c r="PD166"/>
      <c r="PE166"/>
      <c r="PF166"/>
      <c r="PG166"/>
      <c r="PH166"/>
      <c r="PI166"/>
      <c r="PJ166"/>
      <c r="PK166"/>
      <c r="PL166"/>
      <c r="PM166"/>
      <c r="PN166"/>
      <c r="PO166"/>
      <c r="PP166"/>
      <c r="PQ166"/>
      <c r="PR166"/>
      <c r="PS166"/>
      <c r="PT166"/>
      <c r="PU166"/>
      <c r="PV166"/>
      <c r="PW166"/>
      <c r="PX166"/>
      <c r="PY166"/>
      <c r="PZ166"/>
      <c r="QA166"/>
      <c r="QB166"/>
      <c r="QC166"/>
      <c r="QD166"/>
      <c r="QE166"/>
      <c r="QF166"/>
      <c r="QG166"/>
      <c r="QH166"/>
      <c r="QI166"/>
      <c r="QJ166"/>
      <c r="QK166"/>
      <c r="QL166"/>
      <c r="QM166"/>
      <c r="QN166"/>
      <c r="QO166"/>
      <c r="QP166"/>
      <c r="QQ166"/>
      <c r="QR166"/>
      <c r="QS166"/>
      <c r="QT166"/>
      <c r="QU166"/>
      <c r="QV166"/>
      <c r="QW166"/>
      <c r="QX166"/>
      <c r="QY166"/>
      <c r="QZ166"/>
      <c r="RA166"/>
      <c r="RB166"/>
      <c r="RC166"/>
      <c r="RD166"/>
      <c r="RE166"/>
      <c r="RF166"/>
      <c r="RG166"/>
      <c r="RH166"/>
      <c r="RI166"/>
      <c r="RJ166"/>
      <c r="RK166"/>
      <c r="RL166"/>
      <c r="RM166"/>
      <c r="RN166"/>
      <c r="RO166"/>
      <c r="RP166"/>
      <c r="RQ166"/>
      <c r="RR166"/>
      <c r="RS166"/>
      <c r="RT166"/>
      <c r="RU166"/>
      <c r="RV166"/>
      <c r="RW166"/>
      <c r="RX166"/>
      <c r="RY166"/>
      <c r="RZ166"/>
      <c r="SA166"/>
      <c r="SB166"/>
      <c r="SC166"/>
      <c r="SD166"/>
      <c r="SE166"/>
      <c r="SF166"/>
      <c r="SG166"/>
      <c r="SH166"/>
      <c r="SI166"/>
      <c r="SJ166"/>
      <c r="SK166"/>
      <c r="SL166"/>
      <c r="SM166"/>
      <c r="SN166"/>
      <c r="SO166"/>
      <c r="SP166"/>
      <c r="SQ166"/>
      <c r="SR166"/>
      <c r="SS166"/>
      <c r="ST166"/>
      <c r="SU166"/>
      <c r="SV166"/>
      <c r="SW166"/>
      <c r="SX166"/>
      <c r="SY166"/>
      <c r="SZ166"/>
      <c r="TA166"/>
      <c r="TB166"/>
      <c r="TC166"/>
      <c r="TD166"/>
      <c r="TE166"/>
      <c r="TF166"/>
      <c r="TG166"/>
      <c r="TH166"/>
      <c r="TI166"/>
      <c r="TJ166"/>
      <c r="TK166"/>
      <c r="TL166"/>
      <c r="TM166"/>
      <c r="TN166"/>
      <c r="TO166"/>
      <c r="TP166"/>
      <c r="TQ166"/>
      <c r="TR166"/>
      <c r="TS166"/>
      <c r="TT166"/>
      <c r="TU166"/>
      <c r="TV166"/>
      <c r="TW166"/>
      <c r="TX166"/>
      <c r="TY166"/>
      <c r="TZ166"/>
      <c r="UA166"/>
      <c r="UB166"/>
      <c r="UC166"/>
      <c r="UD166"/>
      <c r="UE166"/>
      <c r="UF166"/>
      <c r="UG166"/>
      <c r="UH166"/>
      <c r="UI166"/>
      <c r="UJ166"/>
      <c r="UK166"/>
      <c r="UL166"/>
      <c r="UM166"/>
      <c r="UN166"/>
      <c r="UO166"/>
      <c r="UP166"/>
      <c r="UQ166"/>
      <c r="UR166"/>
      <c r="US166"/>
      <c r="UT166"/>
      <c r="UU166"/>
      <c r="UV166"/>
      <c r="UW166"/>
      <c r="UX166"/>
      <c r="UY166"/>
      <c r="UZ166"/>
      <c r="VA166"/>
      <c r="VB166"/>
      <c r="VC166"/>
      <c r="VD166"/>
      <c r="VE166"/>
      <c r="VF166"/>
      <c r="VG166"/>
      <c r="VH166"/>
      <c r="VI166"/>
      <c r="VJ166"/>
      <c r="VK166"/>
      <c r="VL166"/>
      <c r="VM166"/>
      <c r="VN166"/>
      <c r="VO166"/>
      <c r="VP166"/>
      <c r="VQ166"/>
      <c r="VR166"/>
      <c r="VS166"/>
      <c r="VT166"/>
      <c r="VU166"/>
      <c r="VV166"/>
      <c r="VW166"/>
      <c r="VX166"/>
      <c r="VY166"/>
      <c r="VZ166"/>
      <c r="WA166"/>
      <c r="WB166"/>
      <c r="WC166"/>
      <c r="WD166"/>
      <c r="WE166"/>
      <c r="WF166"/>
      <c r="WG166"/>
      <c r="WH166"/>
      <c r="WI166"/>
      <c r="WJ166"/>
      <c r="WK166"/>
      <c r="WL166"/>
      <c r="WM166"/>
      <c r="WN166"/>
      <c r="WO166"/>
      <c r="WP166"/>
      <c r="WQ166"/>
      <c r="WR166"/>
      <c r="WS166"/>
      <c r="WT166"/>
      <c r="WU166"/>
      <c r="WV166"/>
      <c r="WW166"/>
      <c r="WX166"/>
      <c r="WY166"/>
      <c r="WZ166"/>
      <c r="XA166"/>
      <c r="XB166"/>
      <c r="XC166"/>
      <c r="XD166"/>
      <c r="XE166"/>
      <c r="XF166"/>
      <c r="XG166"/>
      <c r="XH166"/>
      <c r="XI166"/>
      <c r="XJ166"/>
      <c r="XK166"/>
      <c r="XL166"/>
      <c r="XM166"/>
      <c r="XN166"/>
      <c r="XO166"/>
      <c r="XP166"/>
      <c r="XQ166"/>
      <c r="XR166"/>
      <c r="XS166"/>
      <c r="XT166"/>
      <c r="XU166"/>
      <c r="XV166"/>
      <c r="XW166"/>
      <c r="XX166"/>
      <c r="XY166"/>
      <c r="XZ166"/>
      <c r="YA166"/>
      <c r="YB166"/>
      <c r="YC166"/>
      <c r="YD166"/>
      <c r="YE166"/>
      <c r="YF166"/>
      <c r="YG166"/>
      <c r="YH166"/>
      <c r="YI166"/>
      <c r="YJ166"/>
      <c r="YK166"/>
      <c r="YL166"/>
      <c r="YM166"/>
      <c r="YN166"/>
      <c r="YO166"/>
      <c r="YP166"/>
      <c r="YQ166"/>
      <c r="YR166"/>
      <c r="YS166"/>
      <c r="YT166"/>
      <c r="YU166"/>
      <c r="YV166"/>
      <c r="YW166"/>
      <c r="YX166"/>
      <c r="YY166"/>
      <c r="YZ166"/>
      <c r="ZA166"/>
      <c r="ZB166"/>
      <c r="ZC166"/>
      <c r="ZD166"/>
      <c r="ZE166"/>
      <c r="ZF166"/>
      <c r="ZG166"/>
      <c r="ZH166"/>
      <c r="ZI166"/>
      <c r="ZJ166"/>
      <c r="ZK166"/>
      <c r="ZL166"/>
      <c r="ZM166"/>
      <c r="ZN166"/>
      <c r="ZO166"/>
      <c r="ZP166"/>
      <c r="ZQ166"/>
      <c r="ZR166"/>
      <c r="ZS166"/>
      <c r="ZT166"/>
      <c r="ZU166"/>
      <c r="ZV166"/>
      <c r="ZW166"/>
      <c r="ZX166"/>
      <c r="ZY166"/>
      <c r="ZZ166"/>
      <c r="AAA166"/>
      <c r="AAB166"/>
      <c r="AAC166"/>
      <c r="AAD166"/>
      <c r="AAE166"/>
      <c r="AAF166"/>
      <c r="AAG166"/>
      <c r="AAH166"/>
      <c r="AAI166"/>
      <c r="AAJ166"/>
      <c r="AAK166"/>
      <c r="AAL166"/>
      <c r="AAM166"/>
      <c r="AAN166"/>
      <c r="AAO166"/>
      <c r="AAP166"/>
      <c r="AAQ166"/>
      <c r="AAR166"/>
      <c r="AAS166"/>
      <c r="AAT166"/>
      <c r="AAU166"/>
      <c r="AAV166"/>
      <c r="AAW166"/>
      <c r="AAX166"/>
      <c r="AAY166"/>
      <c r="AAZ166"/>
      <c r="ABA166"/>
      <c r="ABB166"/>
      <c r="ABC166"/>
      <c r="ABD166"/>
      <c r="ABE166"/>
      <c r="ABF166"/>
      <c r="ABG166"/>
      <c r="ABH166"/>
      <c r="ABI166"/>
      <c r="ABJ166"/>
      <c r="ABK166"/>
      <c r="ABL166"/>
      <c r="ABM166"/>
      <c r="ABN166"/>
      <c r="ABO166"/>
      <c r="ABP166"/>
      <c r="ABQ166"/>
      <c r="ABR166"/>
      <c r="ABS166"/>
      <c r="ABT166"/>
      <c r="ABU166"/>
      <c r="ABV166"/>
      <c r="ABW166"/>
      <c r="ABX166"/>
      <c r="ABY166"/>
      <c r="ABZ166"/>
      <c r="ACA166"/>
      <c r="ACB166"/>
      <c r="ACC166"/>
      <c r="ACD166"/>
      <c r="ACE166"/>
      <c r="ACF166"/>
      <c r="ACG166"/>
      <c r="ACH166"/>
      <c r="ACI166"/>
      <c r="ACJ166"/>
      <c r="ACK166"/>
      <c r="ACL166"/>
      <c r="ACM166"/>
      <c r="ACN166"/>
      <c r="ACO166"/>
      <c r="ACP166"/>
      <c r="ACQ166"/>
      <c r="ACR166"/>
      <c r="ACS166"/>
      <c r="ACT166"/>
      <c r="ACU166"/>
      <c r="ACV166"/>
      <c r="ACW166"/>
      <c r="ACX166"/>
      <c r="ACY166"/>
      <c r="ACZ166"/>
      <c r="ADA166"/>
      <c r="ADB166"/>
      <c r="ADC166"/>
      <c r="ADD166"/>
      <c r="ADE166"/>
      <c r="ADF166"/>
      <c r="ADG166"/>
      <c r="ADH166"/>
      <c r="ADI166"/>
      <c r="ADJ166"/>
      <c r="ADK166"/>
      <c r="ADL166"/>
      <c r="ADM166"/>
      <c r="ADN166"/>
      <c r="ADO166"/>
      <c r="ADP166"/>
      <c r="ADQ166"/>
      <c r="ADR166"/>
      <c r="ADS166"/>
      <c r="ADT166"/>
      <c r="ADU166"/>
      <c r="ADV166"/>
      <c r="ADW166"/>
      <c r="ADX166"/>
      <c r="ADY166"/>
      <c r="ADZ166"/>
      <c r="AEA166"/>
      <c r="AEB166"/>
      <c r="AEC166"/>
      <c r="AED166"/>
      <c r="AEE166"/>
      <c r="AEF166"/>
      <c r="AEG166"/>
      <c r="AEH166"/>
      <c r="AEI166"/>
      <c r="AEJ166"/>
      <c r="AEK166"/>
      <c r="AEL166"/>
      <c r="AEM166"/>
      <c r="AEN166"/>
      <c r="AEO166"/>
      <c r="AEP166"/>
      <c r="AEQ166"/>
      <c r="AER166"/>
      <c r="AES166"/>
      <c r="AET166"/>
      <c r="AEU166"/>
      <c r="AEV166"/>
      <c r="AEW166"/>
      <c r="AEX166"/>
      <c r="AEY166"/>
      <c r="AEZ166"/>
      <c r="AFA166"/>
      <c r="AFB166"/>
      <c r="AFC166"/>
      <c r="AFD166"/>
      <c r="AFE166"/>
      <c r="AFF166"/>
      <c r="AFG166"/>
      <c r="AFH166"/>
      <c r="AFI166"/>
      <c r="AFJ166"/>
      <c r="AFK166"/>
      <c r="AFL166"/>
      <c r="AFM166"/>
      <c r="AFN166"/>
      <c r="AFO166"/>
      <c r="AFP166"/>
      <c r="AFQ166"/>
      <c r="AFR166"/>
      <c r="AFS166"/>
      <c r="AFT166"/>
      <c r="AFU166"/>
      <c r="AFV166"/>
      <c r="AFW166"/>
      <c r="AFX166"/>
      <c r="AFY166"/>
      <c r="AFZ166"/>
      <c r="AGA166"/>
      <c r="AGB166"/>
      <c r="AGC166"/>
      <c r="AGD166"/>
      <c r="AGE166"/>
      <c r="AGF166"/>
      <c r="AGG166"/>
      <c r="AGH166"/>
      <c r="AGI166"/>
      <c r="AGJ166"/>
      <c r="AGK166"/>
      <c r="AGL166"/>
      <c r="AGM166"/>
      <c r="AGN166"/>
      <c r="AGO166"/>
      <c r="AGP166"/>
      <c r="AGQ166"/>
      <c r="AGR166"/>
      <c r="AGS166"/>
      <c r="AGT166"/>
      <c r="AGU166"/>
      <c r="AGV166"/>
      <c r="AGW166"/>
      <c r="AGX166"/>
      <c r="AGY166"/>
      <c r="AGZ166"/>
      <c r="AHA166"/>
      <c r="AHB166"/>
      <c r="AHC166"/>
      <c r="AHD166"/>
      <c r="AHE166"/>
      <c r="AHF166"/>
      <c r="AHG166"/>
      <c r="AHH166"/>
      <c r="AHI166"/>
      <c r="AHJ166"/>
      <c r="AHK166"/>
      <c r="AHL166"/>
      <c r="AHM166"/>
      <c r="AHN166"/>
      <c r="AHO166"/>
      <c r="AHP166"/>
      <c r="AHQ166"/>
      <c r="AHR166"/>
      <c r="AHS166"/>
      <c r="AHT166"/>
      <c r="AHU166"/>
      <c r="AHV166"/>
      <c r="AHW166"/>
      <c r="AHX166"/>
      <c r="AHY166"/>
      <c r="AHZ166"/>
      <c r="AIA166"/>
      <c r="AIB166"/>
      <c r="AIC166"/>
      <c r="AID166"/>
      <c r="AIE166"/>
      <c r="AIF166"/>
      <c r="AIG166"/>
      <c r="AIH166"/>
      <c r="AII166"/>
      <c r="AIJ166"/>
      <c r="AIK166"/>
      <c r="AIL166"/>
      <c r="AIM166"/>
      <c r="AIN166"/>
      <c r="AIO166"/>
      <c r="AIP166"/>
      <c r="AIQ166"/>
      <c r="AIR166"/>
      <c r="AIS166"/>
      <c r="AIT166"/>
      <c r="AIU166"/>
      <c r="AIV166"/>
      <c r="AIW166"/>
      <c r="AIX166"/>
      <c r="AIY166"/>
      <c r="AIZ166"/>
      <c r="AJA166"/>
      <c r="AJB166"/>
      <c r="AJC166"/>
      <c r="AJD166"/>
      <c r="AJE166"/>
      <c r="AJF166"/>
      <c r="AJG166"/>
      <c r="AJH166"/>
      <c r="AJI166"/>
      <c r="AJJ166"/>
      <c r="AJK166"/>
      <c r="AJL166"/>
      <c r="AJM166"/>
      <c r="AJN166"/>
      <c r="AJO166"/>
      <c r="AJP166"/>
      <c r="AJQ166"/>
      <c r="AJR166"/>
      <c r="AJS166"/>
      <c r="AJT166"/>
      <c r="AJU166"/>
      <c r="AJV166"/>
      <c r="AJW166"/>
      <c r="AJX166"/>
      <c r="AJY166"/>
      <c r="AJZ166"/>
      <c r="AKA166"/>
      <c r="AKB166"/>
      <c r="AKC166"/>
      <c r="AKD166"/>
      <c r="AKE166"/>
      <c r="AKF166"/>
      <c r="AKG166"/>
      <c r="AKH166"/>
      <c r="AKI166"/>
      <c r="AKJ166"/>
      <c r="AKK166"/>
      <c r="AKL166"/>
      <c r="AKM166"/>
      <c r="AKN166"/>
      <c r="AKO166"/>
      <c r="AKP166"/>
      <c r="AKQ166"/>
      <c r="AKR166"/>
      <c r="AKS166"/>
      <c r="AKT166"/>
      <c r="AKU166"/>
      <c r="AKV166"/>
      <c r="AKW166"/>
      <c r="AKX166"/>
      <c r="AKY166"/>
      <c r="AKZ166"/>
      <c r="ALA166"/>
      <c r="ALB166"/>
      <c r="ALC166"/>
      <c r="ALD166"/>
      <c r="ALE166"/>
      <c r="ALF166"/>
      <c r="ALG166"/>
      <c r="ALH166"/>
      <c r="ALI166"/>
      <c r="ALJ166"/>
      <c r="ALK166"/>
      <c r="ALL166"/>
      <c r="ALM166"/>
      <c r="ALN166"/>
      <c r="ALO166"/>
      <c r="ALP166"/>
      <c r="ALQ166"/>
      <c r="ALR166"/>
      <c r="ALS166"/>
      <c r="ALT166"/>
      <c r="ALU166"/>
      <c r="ALV166"/>
      <c r="ALW166"/>
      <c r="ALX166"/>
      <c r="ALY166"/>
      <c r="ALZ166"/>
      <c r="AMA166"/>
      <c r="AMB166"/>
      <c r="AMC166"/>
      <c r="AMD166"/>
      <c r="AME166"/>
      <c r="AMF166"/>
      <c r="AMG166"/>
    </row>
    <row r="167" spans="1:1021">
      <c r="A167" s="576" t="s">
        <v>572</v>
      </c>
      <c r="B167" s="582">
        <f>1/'Prod. GEXCHA'!H22</f>
        <v>1.0000000000000001E-5</v>
      </c>
      <c r="C167" s="578">
        <f>C129</f>
        <v>0</v>
      </c>
      <c r="D167" s="578">
        <f>B167*C167</f>
        <v>0</v>
      </c>
      <c r="E167" s="578">
        <f>C130</f>
        <v>0</v>
      </c>
      <c r="F167" s="578">
        <f>B167*E167</f>
        <v>0</v>
      </c>
      <c r="G167" s="578">
        <f>C131</f>
        <v>0</v>
      </c>
      <c r="H167" s="578">
        <f>B167*G167</f>
        <v>0</v>
      </c>
      <c r="I167" s="578">
        <f>C132</f>
        <v>0</v>
      </c>
      <c r="J167" s="578">
        <f>B167*I167</f>
        <v>0</v>
      </c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  <c r="HR167"/>
      <c r="HS167"/>
      <c r="HT167"/>
      <c r="HU167"/>
      <c r="HV167"/>
      <c r="HW167"/>
      <c r="HX167"/>
      <c r="HY167"/>
      <c r="HZ167"/>
      <c r="IA167"/>
      <c r="IB167"/>
      <c r="IC167"/>
      <c r="ID167"/>
      <c r="IE167"/>
      <c r="IF167"/>
      <c r="IG167"/>
      <c r="IH167"/>
      <c r="II167"/>
      <c r="IJ167"/>
      <c r="IK167"/>
      <c r="IL167"/>
      <c r="IM167"/>
      <c r="IN167"/>
      <c r="IO167"/>
      <c r="IP167"/>
      <c r="IQ167"/>
      <c r="IR167"/>
      <c r="IS167"/>
      <c r="IT167"/>
      <c r="IU167"/>
      <c r="IV167"/>
      <c r="IW167"/>
      <c r="IX167"/>
      <c r="IY167"/>
      <c r="IZ167"/>
      <c r="JA167"/>
      <c r="JB167"/>
      <c r="JC167"/>
      <c r="JD167"/>
      <c r="JE167"/>
      <c r="JF167"/>
      <c r="JG167"/>
      <c r="JH167"/>
      <c r="JI167"/>
      <c r="JJ167"/>
      <c r="JK167"/>
      <c r="JL167"/>
      <c r="JM167"/>
      <c r="JN167"/>
      <c r="JO167"/>
      <c r="JP167"/>
      <c r="JQ167"/>
      <c r="JR167"/>
      <c r="JS167"/>
      <c r="JT167"/>
      <c r="JU167"/>
      <c r="JV167"/>
      <c r="JW167"/>
      <c r="JX167"/>
      <c r="JY167"/>
      <c r="JZ167"/>
      <c r="KA167"/>
      <c r="KB167"/>
      <c r="KC167"/>
      <c r="KD167"/>
      <c r="KE167"/>
      <c r="KF167"/>
      <c r="KG167"/>
      <c r="KH167"/>
      <c r="KI167"/>
      <c r="KJ167"/>
      <c r="KK167"/>
      <c r="KL167"/>
      <c r="KM167"/>
      <c r="KN167"/>
      <c r="KO167"/>
      <c r="KP167"/>
      <c r="KQ167"/>
      <c r="KR167"/>
      <c r="KS167"/>
      <c r="KT167"/>
      <c r="KU167"/>
      <c r="KV167"/>
      <c r="KW167"/>
      <c r="KX167"/>
      <c r="KY167"/>
      <c r="KZ167"/>
      <c r="LA167"/>
      <c r="LB167"/>
      <c r="LC167"/>
      <c r="LD167"/>
      <c r="LE167"/>
      <c r="LF167"/>
      <c r="LG167"/>
      <c r="LH167"/>
      <c r="LI167"/>
      <c r="LJ167"/>
      <c r="LK167"/>
      <c r="LL167"/>
      <c r="LM167"/>
      <c r="LN167"/>
      <c r="LO167"/>
      <c r="LP167"/>
      <c r="LQ167"/>
      <c r="LR167"/>
      <c r="LS167"/>
      <c r="LT167"/>
      <c r="LU167"/>
      <c r="LV167"/>
      <c r="LW167"/>
      <c r="LX167"/>
      <c r="LY167"/>
      <c r="LZ167"/>
      <c r="MA167"/>
      <c r="MB167"/>
      <c r="MC167"/>
      <c r="MD167"/>
      <c r="ME167"/>
      <c r="MF167"/>
      <c r="MG167"/>
      <c r="MH167"/>
      <c r="MI167"/>
      <c r="MJ167"/>
      <c r="MK167"/>
      <c r="ML167"/>
      <c r="MM167"/>
      <c r="MN167"/>
      <c r="MO167"/>
      <c r="MP167"/>
      <c r="MQ167"/>
      <c r="MR167"/>
      <c r="MS167"/>
      <c r="MT167"/>
      <c r="MU167"/>
      <c r="MV167"/>
      <c r="MW167"/>
      <c r="MX167"/>
      <c r="MY167"/>
      <c r="MZ167"/>
      <c r="NA167"/>
      <c r="NB167"/>
      <c r="NC167"/>
      <c r="ND167"/>
      <c r="NE167"/>
      <c r="NF167"/>
      <c r="NG167"/>
      <c r="NH167"/>
      <c r="NI167"/>
      <c r="NJ167"/>
      <c r="NK167"/>
      <c r="NL167"/>
      <c r="NM167"/>
      <c r="NN167"/>
      <c r="NO167"/>
      <c r="NP167"/>
      <c r="NQ167"/>
      <c r="NR167"/>
      <c r="NS167"/>
      <c r="NT167"/>
      <c r="NU167"/>
      <c r="NV167"/>
      <c r="NW167"/>
      <c r="NX167"/>
      <c r="NY167"/>
      <c r="NZ167"/>
      <c r="OA167"/>
      <c r="OB167"/>
      <c r="OC167"/>
      <c r="OD167"/>
      <c r="OE167"/>
      <c r="OF167"/>
      <c r="OG167"/>
      <c r="OH167"/>
      <c r="OI167"/>
      <c r="OJ167"/>
      <c r="OK167"/>
      <c r="OL167"/>
      <c r="OM167"/>
      <c r="ON167"/>
      <c r="OO167"/>
      <c r="OP167"/>
      <c r="OQ167"/>
      <c r="OR167"/>
      <c r="OS167"/>
      <c r="OT167"/>
      <c r="OU167"/>
      <c r="OV167"/>
      <c r="OW167"/>
      <c r="OX167"/>
      <c r="OY167"/>
      <c r="OZ167"/>
      <c r="PA167"/>
      <c r="PB167"/>
      <c r="PC167"/>
      <c r="PD167"/>
      <c r="PE167"/>
      <c r="PF167"/>
      <c r="PG167"/>
      <c r="PH167"/>
      <c r="PI167"/>
      <c r="PJ167"/>
      <c r="PK167"/>
      <c r="PL167"/>
      <c r="PM167"/>
      <c r="PN167"/>
      <c r="PO167"/>
      <c r="PP167"/>
      <c r="PQ167"/>
      <c r="PR167"/>
      <c r="PS167"/>
      <c r="PT167"/>
      <c r="PU167"/>
      <c r="PV167"/>
      <c r="PW167"/>
      <c r="PX167"/>
      <c r="PY167"/>
      <c r="PZ167"/>
      <c r="QA167"/>
      <c r="QB167"/>
      <c r="QC167"/>
      <c r="QD167"/>
      <c r="QE167"/>
      <c r="QF167"/>
      <c r="QG167"/>
      <c r="QH167"/>
      <c r="QI167"/>
      <c r="QJ167"/>
      <c r="QK167"/>
      <c r="QL167"/>
      <c r="QM167"/>
      <c r="QN167"/>
      <c r="QO167"/>
      <c r="QP167"/>
      <c r="QQ167"/>
      <c r="QR167"/>
      <c r="QS167"/>
      <c r="QT167"/>
      <c r="QU167"/>
      <c r="QV167"/>
      <c r="QW167"/>
      <c r="QX167"/>
      <c r="QY167"/>
      <c r="QZ167"/>
      <c r="RA167"/>
      <c r="RB167"/>
      <c r="RC167"/>
      <c r="RD167"/>
      <c r="RE167"/>
      <c r="RF167"/>
      <c r="RG167"/>
      <c r="RH167"/>
      <c r="RI167"/>
      <c r="RJ167"/>
      <c r="RK167"/>
      <c r="RL167"/>
      <c r="RM167"/>
      <c r="RN167"/>
      <c r="RO167"/>
      <c r="RP167"/>
      <c r="RQ167"/>
      <c r="RR167"/>
      <c r="RS167"/>
      <c r="RT167"/>
      <c r="RU167"/>
      <c r="RV167"/>
      <c r="RW167"/>
      <c r="RX167"/>
      <c r="RY167"/>
      <c r="RZ167"/>
      <c r="SA167"/>
      <c r="SB167"/>
      <c r="SC167"/>
      <c r="SD167"/>
      <c r="SE167"/>
      <c r="SF167"/>
      <c r="SG167"/>
      <c r="SH167"/>
      <c r="SI167"/>
      <c r="SJ167"/>
      <c r="SK167"/>
      <c r="SL167"/>
      <c r="SM167"/>
      <c r="SN167"/>
      <c r="SO167"/>
      <c r="SP167"/>
      <c r="SQ167"/>
      <c r="SR167"/>
      <c r="SS167"/>
      <c r="ST167"/>
      <c r="SU167"/>
      <c r="SV167"/>
      <c r="SW167"/>
      <c r="SX167"/>
      <c r="SY167"/>
      <c r="SZ167"/>
      <c r="TA167"/>
      <c r="TB167"/>
      <c r="TC167"/>
      <c r="TD167"/>
      <c r="TE167"/>
      <c r="TF167"/>
      <c r="TG167"/>
      <c r="TH167"/>
      <c r="TI167"/>
      <c r="TJ167"/>
      <c r="TK167"/>
      <c r="TL167"/>
      <c r="TM167"/>
      <c r="TN167"/>
      <c r="TO167"/>
      <c r="TP167"/>
      <c r="TQ167"/>
      <c r="TR167"/>
      <c r="TS167"/>
      <c r="TT167"/>
      <c r="TU167"/>
      <c r="TV167"/>
      <c r="TW167"/>
      <c r="TX167"/>
      <c r="TY167"/>
      <c r="TZ167"/>
      <c r="UA167"/>
      <c r="UB167"/>
      <c r="UC167"/>
      <c r="UD167"/>
      <c r="UE167"/>
      <c r="UF167"/>
      <c r="UG167"/>
      <c r="UH167"/>
      <c r="UI167"/>
      <c r="UJ167"/>
      <c r="UK167"/>
      <c r="UL167"/>
      <c r="UM167"/>
      <c r="UN167"/>
      <c r="UO167"/>
      <c r="UP167"/>
      <c r="UQ167"/>
      <c r="UR167"/>
      <c r="US167"/>
      <c r="UT167"/>
      <c r="UU167"/>
      <c r="UV167"/>
      <c r="UW167"/>
      <c r="UX167"/>
      <c r="UY167"/>
      <c r="UZ167"/>
      <c r="VA167"/>
      <c r="VB167"/>
      <c r="VC167"/>
      <c r="VD167"/>
      <c r="VE167"/>
      <c r="VF167"/>
      <c r="VG167"/>
      <c r="VH167"/>
      <c r="VI167"/>
      <c r="VJ167"/>
      <c r="VK167"/>
      <c r="VL167"/>
      <c r="VM167"/>
      <c r="VN167"/>
      <c r="VO167"/>
      <c r="VP167"/>
      <c r="VQ167"/>
      <c r="VR167"/>
      <c r="VS167"/>
      <c r="VT167"/>
      <c r="VU167"/>
      <c r="VV167"/>
      <c r="VW167"/>
      <c r="VX167"/>
      <c r="VY167"/>
      <c r="VZ167"/>
      <c r="WA167"/>
      <c r="WB167"/>
      <c r="WC167"/>
      <c r="WD167"/>
      <c r="WE167"/>
      <c r="WF167"/>
      <c r="WG167"/>
      <c r="WH167"/>
      <c r="WI167"/>
      <c r="WJ167"/>
      <c r="WK167"/>
      <c r="WL167"/>
      <c r="WM167"/>
      <c r="WN167"/>
      <c r="WO167"/>
      <c r="WP167"/>
      <c r="WQ167"/>
      <c r="WR167"/>
      <c r="WS167"/>
      <c r="WT167"/>
      <c r="WU167"/>
      <c r="WV167"/>
      <c r="WW167"/>
      <c r="WX167"/>
      <c r="WY167"/>
      <c r="WZ167"/>
      <c r="XA167"/>
      <c r="XB167"/>
      <c r="XC167"/>
      <c r="XD167"/>
      <c r="XE167"/>
      <c r="XF167"/>
      <c r="XG167"/>
      <c r="XH167"/>
      <c r="XI167"/>
      <c r="XJ167"/>
      <c r="XK167"/>
      <c r="XL167"/>
      <c r="XM167"/>
      <c r="XN167"/>
      <c r="XO167"/>
      <c r="XP167"/>
      <c r="XQ167"/>
      <c r="XR167"/>
      <c r="XS167"/>
      <c r="XT167"/>
      <c r="XU167"/>
      <c r="XV167"/>
      <c r="XW167"/>
      <c r="XX167"/>
      <c r="XY167"/>
      <c r="XZ167"/>
      <c r="YA167"/>
      <c r="YB167"/>
      <c r="YC167"/>
      <c r="YD167"/>
      <c r="YE167"/>
      <c r="YF167"/>
      <c r="YG167"/>
      <c r="YH167"/>
      <c r="YI167"/>
      <c r="YJ167"/>
      <c r="YK167"/>
      <c r="YL167"/>
      <c r="YM167"/>
      <c r="YN167"/>
      <c r="YO167"/>
      <c r="YP167"/>
      <c r="YQ167"/>
      <c r="YR167"/>
      <c r="YS167"/>
      <c r="YT167"/>
      <c r="YU167"/>
      <c r="YV167"/>
      <c r="YW167"/>
      <c r="YX167"/>
      <c r="YY167"/>
      <c r="YZ167"/>
      <c r="ZA167"/>
      <c r="ZB167"/>
      <c r="ZC167"/>
      <c r="ZD167"/>
      <c r="ZE167"/>
      <c r="ZF167"/>
      <c r="ZG167"/>
      <c r="ZH167"/>
      <c r="ZI167"/>
      <c r="ZJ167"/>
      <c r="ZK167"/>
      <c r="ZL167"/>
      <c r="ZM167"/>
      <c r="ZN167"/>
      <c r="ZO167"/>
      <c r="ZP167"/>
      <c r="ZQ167"/>
      <c r="ZR167"/>
      <c r="ZS167"/>
      <c r="ZT167"/>
      <c r="ZU167"/>
      <c r="ZV167"/>
      <c r="ZW167"/>
      <c r="ZX167"/>
      <c r="ZY167"/>
      <c r="ZZ167"/>
      <c r="AAA167"/>
      <c r="AAB167"/>
      <c r="AAC167"/>
      <c r="AAD167"/>
      <c r="AAE167"/>
      <c r="AAF167"/>
      <c r="AAG167"/>
      <c r="AAH167"/>
      <c r="AAI167"/>
      <c r="AAJ167"/>
      <c r="AAK167"/>
      <c r="AAL167"/>
      <c r="AAM167"/>
      <c r="AAN167"/>
      <c r="AAO167"/>
      <c r="AAP167"/>
      <c r="AAQ167"/>
      <c r="AAR167"/>
      <c r="AAS167"/>
      <c r="AAT167"/>
      <c r="AAU167"/>
      <c r="AAV167"/>
      <c r="AAW167"/>
      <c r="AAX167"/>
      <c r="AAY167"/>
      <c r="AAZ167"/>
      <c r="ABA167"/>
      <c r="ABB167"/>
      <c r="ABC167"/>
      <c r="ABD167"/>
      <c r="ABE167"/>
      <c r="ABF167"/>
      <c r="ABG167"/>
      <c r="ABH167"/>
      <c r="ABI167"/>
      <c r="ABJ167"/>
      <c r="ABK167"/>
      <c r="ABL167"/>
      <c r="ABM167"/>
      <c r="ABN167"/>
      <c r="ABO167"/>
      <c r="ABP167"/>
      <c r="ABQ167"/>
      <c r="ABR167"/>
      <c r="ABS167"/>
      <c r="ABT167"/>
      <c r="ABU167"/>
      <c r="ABV167"/>
      <c r="ABW167"/>
      <c r="ABX167"/>
      <c r="ABY167"/>
      <c r="ABZ167"/>
      <c r="ACA167"/>
      <c r="ACB167"/>
      <c r="ACC167"/>
      <c r="ACD167"/>
      <c r="ACE167"/>
      <c r="ACF167"/>
      <c r="ACG167"/>
      <c r="ACH167"/>
      <c r="ACI167"/>
      <c r="ACJ167"/>
      <c r="ACK167"/>
      <c r="ACL167"/>
      <c r="ACM167"/>
      <c r="ACN167"/>
      <c r="ACO167"/>
      <c r="ACP167"/>
      <c r="ACQ167"/>
      <c r="ACR167"/>
      <c r="ACS167"/>
      <c r="ACT167"/>
      <c r="ACU167"/>
      <c r="ACV167"/>
      <c r="ACW167"/>
      <c r="ACX167"/>
      <c r="ACY167"/>
      <c r="ACZ167"/>
      <c r="ADA167"/>
      <c r="ADB167"/>
      <c r="ADC167"/>
      <c r="ADD167"/>
      <c r="ADE167"/>
      <c r="ADF167"/>
      <c r="ADG167"/>
      <c r="ADH167"/>
      <c r="ADI167"/>
      <c r="ADJ167"/>
      <c r="ADK167"/>
      <c r="ADL167"/>
      <c r="ADM167"/>
      <c r="ADN167"/>
      <c r="ADO167"/>
      <c r="ADP167"/>
      <c r="ADQ167"/>
      <c r="ADR167"/>
      <c r="ADS167"/>
      <c r="ADT167"/>
      <c r="ADU167"/>
      <c r="ADV167"/>
      <c r="ADW167"/>
      <c r="ADX167"/>
      <c r="ADY167"/>
      <c r="ADZ167"/>
      <c r="AEA167"/>
      <c r="AEB167"/>
      <c r="AEC167"/>
      <c r="AED167"/>
      <c r="AEE167"/>
      <c r="AEF167"/>
      <c r="AEG167"/>
      <c r="AEH167"/>
      <c r="AEI167"/>
      <c r="AEJ167"/>
      <c r="AEK167"/>
      <c r="AEL167"/>
      <c r="AEM167"/>
      <c r="AEN167"/>
      <c r="AEO167"/>
      <c r="AEP167"/>
      <c r="AEQ167"/>
      <c r="AER167"/>
      <c r="AES167"/>
      <c r="AET167"/>
      <c r="AEU167"/>
      <c r="AEV167"/>
      <c r="AEW167"/>
      <c r="AEX167"/>
      <c r="AEY167"/>
      <c r="AEZ167"/>
      <c r="AFA167"/>
      <c r="AFB167"/>
      <c r="AFC167"/>
      <c r="AFD167"/>
      <c r="AFE167"/>
      <c r="AFF167"/>
      <c r="AFG167"/>
      <c r="AFH167"/>
      <c r="AFI167"/>
      <c r="AFJ167"/>
      <c r="AFK167"/>
      <c r="AFL167"/>
      <c r="AFM167"/>
      <c r="AFN167"/>
      <c r="AFO167"/>
      <c r="AFP167"/>
      <c r="AFQ167"/>
      <c r="AFR167"/>
      <c r="AFS167"/>
      <c r="AFT167"/>
      <c r="AFU167"/>
      <c r="AFV167"/>
      <c r="AFW167"/>
      <c r="AFX167"/>
      <c r="AFY167"/>
      <c r="AFZ167"/>
      <c r="AGA167"/>
      <c r="AGB167"/>
      <c r="AGC167"/>
      <c r="AGD167"/>
      <c r="AGE167"/>
      <c r="AGF167"/>
      <c r="AGG167"/>
      <c r="AGH167"/>
      <c r="AGI167"/>
      <c r="AGJ167"/>
      <c r="AGK167"/>
      <c r="AGL167"/>
      <c r="AGM167"/>
      <c r="AGN167"/>
      <c r="AGO167"/>
      <c r="AGP167"/>
      <c r="AGQ167"/>
      <c r="AGR167"/>
      <c r="AGS167"/>
      <c r="AGT167"/>
      <c r="AGU167"/>
      <c r="AGV167"/>
      <c r="AGW167"/>
      <c r="AGX167"/>
      <c r="AGY167"/>
      <c r="AGZ167"/>
      <c r="AHA167"/>
      <c r="AHB167"/>
      <c r="AHC167"/>
      <c r="AHD167"/>
      <c r="AHE167"/>
      <c r="AHF167"/>
      <c r="AHG167"/>
      <c r="AHH167"/>
      <c r="AHI167"/>
      <c r="AHJ167"/>
      <c r="AHK167"/>
      <c r="AHL167"/>
      <c r="AHM167"/>
      <c r="AHN167"/>
      <c r="AHO167"/>
      <c r="AHP167"/>
      <c r="AHQ167"/>
      <c r="AHR167"/>
      <c r="AHS167"/>
      <c r="AHT167"/>
      <c r="AHU167"/>
      <c r="AHV167"/>
      <c r="AHW167"/>
      <c r="AHX167"/>
      <c r="AHY167"/>
      <c r="AHZ167"/>
      <c r="AIA167"/>
      <c r="AIB167"/>
      <c r="AIC167"/>
      <c r="AID167"/>
      <c r="AIE167"/>
      <c r="AIF167"/>
      <c r="AIG167"/>
      <c r="AIH167"/>
      <c r="AII167"/>
      <c r="AIJ167"/>
      <c r="AIK167"/>
      <c r="AIL167"/>
      <c r="AIM167"/>
      <c r="AIN167"/>
      <c r="AIO167"/>
      <c r="AIP167"/>
      <c r="AIQ167"/>
      <c r="AIR167"/>
      <c r="AIS167"/>
      <c r="AIT167"/>
      <c r="AIU167"/>
      <c r="AIV167"/>
      <c r="AIW167"/>
      <c r="AIX167"/>
      <c r="AIY167"/>
      <c r="AIZ167"/>
      <c r="AJA167"/>
      <c r="AJB167"/>
      <c r="AJC167"/>
      <c r="AJD167"/>
      <c r="AJE167"/>
      <c r="AJF167"/>
      <c r="AJG167"/>
      <c r="AJH167"/>
      <c r="AJI167"/>
      <c r="AJJ167"/>
      <c r="AJK167"/>
      <c r="AJL167"/>
      <c r="AJM167"/>
      <c r="AJN167"/>
      <c r="AJO167"/>
      <c r="AJP167"/>
      <c r="AJQ167"/>
      <c r="AJR167"/>
      <c r="AJS167"/>
      <c r="AJT167"/>
      <c r="AJU167"/>
      <c r="AJV167"/>
      <c r="AJW167"/>
      <c r="AJX167"/>
      <c r="AJY167"/>
      <c r="AJZ167"/>
      <c r="AKA167"/>
      <c r="AKB167"/>
      <c r="AKC167"/>
      <c r="AKD167"/>
      <c r="AKE167"/>
      <c r="AKF167"/>
      <c r="AKG167"/>
      <c r="AKH167"/>
      <c r="AKI167"/>
      <c r="AKJ167"/>
      <c r="AKK167"/>
      <c r="AKL167"/>
      <c r="AKM167"/>
      <c r="AKN167"/>
      <c r="AKO167"/>
      <c r="AKP167"/>
      <c r="AKQ167"/>
      <c r="AKR167"/>
      <c r="AKS167"/>
      <c r="AKT167"/>
      <c r="AKU167"/>
      <c r="AKV167"/>
      <c r="AKW167"/>
      <c r="AKX167"/>
      <c r="AKY167"/>
      <c r="AKZ167"/>
      <c r="ALA167"/>
      <c r="ALB167"/>
      <c r="ALC167"/>
      <c r="ALD167"/>
      <c r="ALE167"/>
      <c r="ALF167"/>
      <c r="ALG167"/>
      <c r="ALH167"/>
      <c r="ALI167"/>
      <c r="ALJ167"/>
      <c r="ALK167"/>
      <c r="ALL167"/>
      <c r="ALM167"/>
      <c r="ALN167"/>
      <c r="ALO167"/>
      <c r="ALP167"/>
      <c r="ALQ167"/>
      <c r="ALR167"/>
      <c r="ALS167"/>
      <c r="ALT167"/>
      <c r="ALU167"/>
      <c r="ALV167"/>
      <c r="ALW167"/>
      <c r="ALX167"/>
      <c r="ALY167"/>
      <c r="ALZ167"/>
      <c r="AMA167"/>
      <c r="AMB167"/>
      <c r="AMC167"/>
      <c r="AMD167"/>
      <c r="AME167"/>
      <c r="AMF167"/>
      <c r="AMG167"/>
    </row>
    <row r="168" spans="1:1021">
      <c r="A168" s="576" t="s">
        <v>562</v>
      </c>
      <c r="B168" s="582">
        <f>B167/'Prod. GEXCHA'!O22</f>
        <v>4.0000000000000003E-7</v>
      </c>
      <c r="C168" s="578">
        <f>F129</f>
        <v>0</v>
      </c>
      <c r="D168" s="578">
        <f>$B$168*C168</f>
        <v>0</v>
      </c>
      <c r="E168" s="578">
        <f>F130</f>
        <v>0</v>
      </c>
      <c r="F168" s="578">
        <f t="shared" ref="F168:J168" si="19">$B$168*E168</f>
        <v>0</v>
      </c>
      <c r="G168" s="578">
        <f>F131</f>
        <v>0</v>
      </c>
      <c r="H168" s="578">
        <f t="shared" si="19"/>
        <v>0</v>
      </c>
      <c r="I168" s="578">
        <f>F132</f>
        <v>0</v>
      </c>
      <c r="J168" s="578">
        <f t="shared" si="19"/>
        <v>0</v>
      </c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  <c r="GJ168"/>
      <c r="GK168"/>
      <c r="GL168"/>
      <c r="GM168"/>
      <c r="GN168"/>
      <c r="GO168"/>
      <c r="GP168"/>
      <c r="GQ168"/>
      <c r="GR168"/>
      <c r="GS168"/>
      <c r="GT168"/>
      <c r="GU168"/>
      <c r="GV168"/>
      <c r="GW168"/>
      <c r="GX168"/>
      <c r="GY168"/>
      <c r="GZ168"/>
      <c r="HA168"/>
      <c r="HB168"/>
      <c r="HC168"/>
      <c r="HD168"/>
      <c r="HE168"/>
      <c r="HF168"/>
      <c r="HG168"/>
      <c r="HH168"/>
      <c r="HI168"/>
      <c r="HJ168"/>
      <c r="HK168"/>
      <c r="HL168"/>
      <c r="HM168"/>
      <c r="HN168"/>
      <c r="HO168"/>
      <c r="HP168"/>
      <c r="HQ168"/>
      <c r="HR168"/>
      <c r="HS168"/>
      <c r="HT168"/>
      <c r="HU168"/>
      <c r="HV168"/>
      <c r="HW168"/>
      <c r="HX168"/>
      <c r="HY168"/>
      <c r="HZ168"/>
      <c r="IA168"/>
      <c r="IB168"/>
      <c r="IC168"/>
      <c r="ID168"/>
      <c r="IE168"/>
      <c r="IF168"/>
      <c r="IG168"/>
      <c r="IH168"/>
      <c r="II168"/>
      <c r="IJ168"/>
      <c r="IK168"/>
      <c r="IL168"/>
      <c r="IM168"/>
      <c r="IN168"/>
      <c r="IO168"/>
      <c r="IP168"/>
      <c r="IQ168"/>
      <c r="IR168"/>
      <c r="IS168"/>
      <c r="IT168"/>
      <c r="IU168"/>
      <c r="IV168"/>
      <c r="IW168"/>
      <c r="IX168"/>
      <c r="IY168"/>
      <c r="IZ168"/>
      <c r="JA168"/>
      <c r="JB168"/>
      <c r="JC168"/>
      <c r="JD168"/>
      <c r="JE168"/>
      <c r="JF168"/>
      <c r="JG168"/>
      <c r="JH168"/>
      <c r="JI168"/>
      <c r="JJ168"/>
      <c r="JK168"/>
      <c r="JL168"/>
      <c r="JM168"/>
      <c r="JN168"/>
      <c r="JO168"/>
      <c r="JP168"/>
      <c r="JQ168"/>
      <c r="JR168"/>
      <c r="JS168"/>
      <c r="JT168"/>
      <c r="JU168"/>
      <c r="JV168"/>
      <c r="JW168"/>
      <c r="JX168"/>
      <c r="JY168"/>
      <c r="JZ168"/>
      <c r="KA168"/>
      <c r="KB168"/>
      <c r="KC168"/>
      <c r="KD168"/>
      <c r="KE168"/>
      <c r="KF168"/>
      <c r="KG168"/>
      <c r="KH168"/>
      <c r="KI168"/>
      <c r="KJ168"/>
      <c r="KK168"/>
      <c r="KL168"/>
      <c r="KM168"/>
      <c r="KN168"/>
      <c r="KO168"/>
      <c r="KP168"/>
      <c r="KQ168"/>
      <c r="KR168"/>
      <c r="KS168"/>
      <c r="KT168"/>
      <c r="KU168"/>
      <c r="KV168"/>
      <c r="KW168"/>
      <c r="KX168"/>
      <c r="KY168"/>
      <c r="KZ168"/>
      <c r="LA168"/>
      <c r="LB168"/>
      <c r="LC168"/>
      <c r="LD168"/>
      <c r="LE168"/>
      <c r="LF168"/>
      <c r="LG168"/>
      <c r="LH168"/>
      <c r="LI168"/>
      <c r="LJ168"/>
      <c r="LK168"/>
      <c r="LL168"/>
      <c r="LM168"/>
      <c r="LN168"/>
      <c r="LO168"/>
      <c r="LP168"/>
      <c r="LQ168"/>
      <c r="LR168"/>
      <c r="LS168"/>
      <c r="LT168"/>
      <c r="LU168"/>
      <c r="LV168"/>
      <c r="LW168"/>
      <c r="LX168"/>
      <c r="LY168"/>
      <c r="LZ168"/>
      <c r="MA168"/>
      <c r="MB168"/>
      <c r="MC168"/>
      <c r="MD168"/>
      <c r="ME168"/>
      <c r="MF168"/>
      <c r="MG168"/>
      <c r="MH168"/>
      <c r="MI168"/>
      <c r="MJ168"/>
      <c r="MK168"/>
      <c r="ML168"/>
      <c r="MM168"/>
      <c r="MN168"/>
      <c r="MO168"/>
      <c r="MP168"/>
      <c r="MQ168"/>
      <c r="MR168"/>
      <c r="MS168"/>
      <c r="MT168"/>
      <c r="MU168"/>
      <c r="MV168"/>
      <c r="MW168"/>
      <c r="MX168"/>
      <c r="MY168"/>
      <c r="MZ168"/>
      <c r="NA168"/>
      <c r="NB168"/>
      <c r="NC168"/>
      <c r="ND168"/>
      <c r="NE168"/>
      <c r="NF168"/>
      <c r="NG168"/>
      <c r="NH168"/>
      <c r="NI168"/>
      <c r="NJ168"/>
      <c r="NK168"/>
      <c r="NL168"/>
      <c r="NM168"/>
      <c r="NN168"/>
      <c r="NO168"/>
      <c r="NP168"/>
      <c r="NQ168"/>
      <c r="NR168"/>
      <c r="NS168"/>
      <c r="NT168"/>
      <c r="NU168"/>
      <c r="NV168"/>
      <c r="NW168"/>
      <c r="NX168"/>
      <c r="NY168"/>
      <c r="NZ168"/>
      <c r="OA168"/>
      <c r="OB168"/>
      <c r="OC168"/>
      <c r="OD168"/>
      <c r="OE168"/>
      <c r="OF168"/>
      <c r="OG168"/>
      <c r="OH168"/>
      <c r="OI168"/>
      <c r="OJ168"/>
      <c r="OK168"/>
      <c r="OL168"/>
      <c r="OM168"/>
      <c r="ON168"/>
      <c r="OO168"/>
      <c r="OP168"/>
      <c r="OQ168"/>
      <c r="OR168"/>
      <c r="OS168"/>
      <c r="OT168"/>
      <c r="OU168"/>
      <c r="OV168"/>
      <c r="OW168"/>
      <c r="OX168"/>
      <c r="OY168"/>
      <c r="OZ168"/>
      <c r="PA168"/>
      <c r="PB168"/>
      <c r="PC168"/>
      <c r="PD168"/>
      <c r="PE168"/>
      <c r="PF168"/>
      <c r="PG168"/>
      <c r="PH168"/>
      <c r="PI168"/>
      <c r="PJ168"/>
      <c r="PK168"/>
      <c r="PL168"/>
      <c r="PM168"/>
      <c r="PN168"/>
      <c r="PO168"/>
      <c r="PP168"/>
      <c r="PQ168"/>
      <c r="PR168"/>
      <c r="PS168"/>
      <c r="PT168"/>
      <c r="PU168"/>
      <c r="PV168"/>
      <c r="PW168"/>
      <c r="PX168"/>
      <c r="PY168"/>
      <c r="PZ168"/>
      <c r="QA168"/>
      <c r="QB168"/>
      <c r="QC168"/>
      <c r="QD168"/>
      <c r="QE168"/>
      <c r="QF168"/>
      <c r="QG168"/>
      <c r="QH168"/>
      <c r="QI168"/>
      <c r="QJ168"/>
      <c r="QK168"/>
      <c r="QL168"/>
      <c r="QM168"/>
      <c r="QN168"/>
      <c r="QO168"/>
      <c r="QP168"/>
      <c r="QQ168"/>
      <c r="QR168"/>
      <c r="QS168"/>
      <c r="QT168"/>
      <c r="QU168"/>
      <c r="QV168"/>
      <c r="QW168"/>
      <c r="QX168"/>
      <c r="QY168"/>
      <c r="QZ168"/>
      <c r="RA168"/>
      <c r="RB168"/>
      <c r="RC168"/>
      <c r="RD168"/>
      <c r="RE168"/>
      <c r="RF168"/>
      <c r="RG168"/>
      <c r="RH168"/>
      <c r="RI168"/>
      <c r="RJ168"/>
      <c r="RK168"/>
      <c r="RL168"/>
      <c r="RM168"/>
      <c r="RN168"/>
      <c r="RO168"/>
      <c r="RP168"/>
      <c r="RQ168"/>
      <c r="RR168"/>
      <c r="RS168"/>
      <c r="RT168"/>
      <c r="RU168"/>
      <c r="RV168"/>
      <c r="RW168"/>
      <c r="RX168"/>
      <c r="RY168"/>
      <c r="RZ168"/>
      <c r="SA168"/>
      <c r="SB168"/>
      <c r="SC168"/>
      <c r="SD168"/>
      <c r="SE168"/>
      <c r="SF168"/>
      <c r="SG168"/>
      <c r="SH168"/>
      <c r="SI168"/>
      <c r="SJ168"/>
      <c r="SK168"/>
      <c r="SL168"/>
      <c r="SM168"/>
      <c r="SN168"/>
      <c r="SO168"/>
      <c r="SP168"/>
      <c r="SQ168"/>
      <c r="SR168"/>
      <c r="SS168"/>
      <c r="ST168"/>
      <c r="SU168"/>
      <c r="SV168"/>
      <c r="SW168"/>
      <c r="SX168"/>
      <c r="SY168"/>
      <c r="SZ168"/>
      <c r="TA168"/>
      <c r="TB168"/>
      <c r="TC168"/>
      <c r="TD168"/>
      <c r="TE168"/>
      <c r="TF168"/>
      <c r="TG168"/>
      <c r="TH168"/>
      <c r="TI168"/>
      <c r="TJ168"/>
      <c r="TK168"/>
      <c r="TL168"/>
      <c r="TM168"/>
      <c r="TN168"/>
      <c r="TO168"/>
      <c r="TP168"/>
      <c r="TQ168"/>
      <c r="TR168"/>
      <c r="TS168"/>
      <c r="TT168"/>
      <c r="TU168"/>
      <c r="TV168"/>
      <c r="TW168"/>
      <c r="TX168"/>
      <c r="TY168"/>
      <c r="TZ168"/>
      <c r="UA168"/>
      <c r="UB168"/>
      <c r="UC168"/>
      <c r="UD168"/>
      <c r="UE168"/>
      <c r="UF168"/>
      <c r="UG168"/>
      <c r="UH168"/>
      <c r="UI168"/>
      <c r="UJ168"/>
      <c r="UK168"/>
      <c r="UL168"/>
      <c r="UM168"/>
      <c r="UN168"/>
      <c r="UO168"/>
      <c r="UP168"/>
      <c r="UQ168"/>
      <c r="UR168"/>
      <c r="US168"/>
      <c r="UT168"/>
      <c r="UU168"/>
      <c r="UV168"/>
      <c r="UW168"/>
      <c r="UX168"/>
      <c r="UY168"/>
      <c r="UZ168"/>
      <c r="VA168"/>
      <c r="VB168"/>
      <c r="VC168"/>
      <c r="VD168"/>
      <c r="VE168"/>
      <c r="VF168"/>
      <c r="VG168"/>
      <c r="VH168"/>
      <c r="VI168"/>
      <c r="VJ168"/>
      <c r="VK168"/>
      <c r="VL168"/>
      <c r="VM168"/>
      <c r="VN168"/>
      <c r="VO168"/>
      <c r="VP168"/>
      <c r="VQ168"/>
      <c r="VR168"/>
      <c r="VS168"/>
      <c r="VT168"/>
      <c r="VU168"/>
      <c r="VV168"/>
      <c r="VW168"/>
      <c r="VX168"/>
      <c r="VY168"/>
      <c r="VZ168"/>
      <c r="WA168"/>
      <c r="WB168"/>
      <c r="WC168"/>
      <c r="WD168"/>
      <c r="WE168"/>
      <c r="WF168"/>
      <c r="WG168"/>
      <c r="WH168"/>
      <c r="WI168"/>
      <c r="WJ168"/>
      <c r="WK168"/>
      <c r="WL168"/>
      <c r="WM168"/>
      <c r="WN168"/>
      <c r="WO168"/>
      <c r="WP168"/>
      <c r="WQ168"/>
      <c r="WR168"/>
      <c r="WS168"/>
      <c r="WT168"/>
      <c r="WU168"/>
      <c r="WV168"/>
      <c r="WW168"/>
      <c r="WX168"/>
      <c r="WY168"/>
      <c r="WZ168"/>
      <c r="XA168"/>
      <c r="XB168"/>
      <c r="XC168"/>
      <c r="XD168"/>
      <c r="XE168"/>
      <c r="XF168"/>
      <c r="XG168"/>
      <c r="XH168"/>
      <c r="XI168"/>
      <c r="XJ168"/>
      <c r="XK168"/>
      <c r="XL168"/>
      <c r="XM168"/>
      <c r="XN168"/>
      <c r="XO168"/>
      <c r="XP168"/>
      <c r="XQ168"/>
      <c r="XR168"/>
      <c r="XS168"/>
      <c r="XT168"/>
      <c r="XU168"/>
      <c r="XV168"/>
      <c r="XW168"/>
      <c r="XX168"/>
      <c r="XY168"/>
      <c r="XZ168"/>
      <c r="YA168"/>
      <c r="YB168"/>
      <c r="YC168"/>
      <c r="YD168"/>
      <c r="YE168"/>
      <c r="YF168"/>
      <c r="YG168"/>
      <c r="YH168"/>
      <c r="YI168"/>
      <c r="YJ168"/>
      <c r="YK168"/>
      <c r="YL168"/>
      <c r="YM168"/>
      <c r="YN168"/>
      <c r="YO168"/>
      <c r="YP168"/>
      <c r="YQ168"/>
      <c r="YR168"/>
      <c r="YS168"/>
      <c r="YT168"/>
      <c r="YU168"/>
      <c r="YV168"/>
      <c r="YW168"/>
      <c r="YX168"/>
      <c r="YY168"/>
      <c r="YZ168"/>
      <c r="ZA168"/>
      <c r="ZB168"/>
      <c r="ZC168"/>
      <c r="ZD168"/>
      <c r="ZE168"/>
      <c r="ZF168"/>
      <c r="ZG168"/>
      <c r="ZH168"/>
      <c r="ZI168"/>
      <c r="ZJ168"/>
      <c r="ZK168"/>
      <c r="ZL168"/>
      <c r="ZM168"/>
      <c r="ZN168"/>
      <c r="ZO168"/>
      <c r="ZP168"/>
      <c r="ZQ168"/>
      <c r="ZR168"/>
      <c r="ZS168"/>
      <c r="ZT168"/>
      <c r="ZU168"/>
      <c r="ZV168"/>
      <c r="ZW168"/>
      <c r="ZX168"/>
      <c r="ZY168"/>
      <c r="ZZ168"/>
      <c r="AAA168"/>
      <c r="AAB168"/>
      <c r="AAC168"/>
      <c r="AAD168"/>
      <c r="AAE168"/>
      <c r="AAF168"/>
      <c r="AAG168"/>
      <c r="AAH168"/>
      <c r="AAI168"/>
      <c r="AAJ168"/>
      <c r="AAK168"/>
      <c r="AAL168"/>
      <c r="AAM168"/>
      <c r="AAN168"/>
      <c r="AAO168"/>
      <c r="AAP168"/>
      <c r="AAQ168"/>
      <c r="AAR168"/>
      <c r="AAS168"/>
      <c r="AAT168"/>
      <c r="AAU168"/>
      <c r="AAV168"/>
      <c r="AAW168"/>
      <c r="AAX168"/>
      <c r="AAY168"/>
      <c r="AAZ168"/>
      <c r="ABA168"/>
      <c r="ABB168"/>
      <c r="ABC168"/>
      <c r="ABD168"/>
      <c r="ABE168"/>
      <c r="ABF168"/>
      <c r="ABG168"/>
      <c r="ABH168"/>
      <c r="ABI168"/>
      <c r="ABJ168"/>
      <c r="ABK168"/>
      <c r="ABL168"/>
      <c r="ABM168"/>
      <c r="ABN168"/>
      <c r="ABO168"/>
      <c r="ABP168"/>
      <c r="ABQ168"/>
      <c r="ABR168"/>
      <c r="ABS168"/>
      <c r="ABT168"/>
      <c r="ABU168"/>
      <c r="ABV168"/>
      <c r="ABW168"/>
      <c r="ABX168"/>
      <c r="ABY168"/>
      <c r="ABZ168"/>
      <c r="ACA168"/>
      <c r="ACB168"/>
      <c r="ACC168"/>
      <c r="ACD168"/>
      <c r="ACE168"/>
      <c r="ACF168"/>
      <c r="ACG168"/>
      <c r="ACH168"/>
      <c r="ACI168"/>
      <c r="ACJ168"/>
      <c r="ACK168"/>
      <c r="ACL168"/>
      <c r="ACM168"/>
      <c r="ACN168"/>
      <c r="ACO168"/>
      <c r="ACP168"/>
      <c r="ACQ168"/>
      <c r="ACR168"/>
      <c r="ACS168"/>
      <c r="ACT168"/>
      <c r="ACU168"/>
      <c r="ACV168"/>
      <c r="ACW168"/>
      <c r="ACX168"/>
      <c r="ACY168"/>
      <c r="ACZ168"/>
      <c r="ADA168"/>
      <c r="ADB168"/>
      <c r="ADC168"/>
      <c r="ADD168"/>
      <c r="ADE168"/>
      <c r="ADF168"/>
      <c r="ADG168"/>
      <c r="ADH168"/>
      <c r="ADI168"/>
      <c r="ADJ168"/>
      <c r="ADK168"/>
      <c r="ADL168"/>
      <c r="ADM168"/>
      <c r="ADN168"/>
      <c r="ADO168"/>
      <c r="ADP168"/>
      <c r="ADQ168"/>
      <c r="ADR168"/>
      <c r="ADS168"/>
      <c r="ADT168"/>
      <c r="ADU168"/>
      <c r="ADV168"/>
      <c r="ADW168"/>
      <c r="ADX168"/>
      <c r="ADY168"/>
      <c r="ADZ168"/>
      <c r="AEA168"/>
      <c r="AEB168"/>
      <c r="AEC168"/>
      <c r="AED168"/>
      <c r="AEE168"/>
      <c r="AEF168"/>
      <c r="AEG168"/>
      <c r="AEH168"/>
      <c r="AEI168"/>
      <c r="AEJ168"/>
      <c r="AEK168"/>
      <c r="AEL168"/>
      <c r="AEM168"/>
      <c r="AEN168"/>
      <c r="AEO168"/>
      <c r="AEP168"/>
      <c r="AEQ168"/>
      <c r="AER168"/>
      <c r="AES168"/>
      <c r="AET168"/>
      <c r="AEU168"/>
      <c r="AEV168"/>
      <c r="AEW168"/>
      <c r="AEX168"/>
      <c r="AEY168"/>
      <c r="AEZ168"/>
      <c r="AFA168"/>
      <c r="AFB168"/>
      <c r="AFC168"/>
      <c r="AFD168"/>
      <c r="AFE168"/>
      <c r="AFF168"/>
      <c r="AFG168"/>
      <c r="AFH168"/>
      <c r="AFI168"/>
      <c r="AFJ168"/>
      <c r="AFK168"/>
      <c r="AFL168"/>
      <c r="AFM168"/>
      <c r="AFN168"/>
      <c r="AFO168"/>
      <c r="AFP168"/>
      <c r="AFQ168"/>
      <c r="AFR168"/>
      <c r="AFS168"/>
      <c r="AFT168"/>
      <c r="AFU168"/>
      <c r="AFV168"/>
      <c r="AFW168"/>
      <c r="AFX168"/>
      <c r="AFY168"/>
      <c r="AFZ168"/>
      <c r="AGA168"/>
      <c r="AGB168"/>
      <c r="AGC168"/>
      <c r="AGD168"/>
      <c r="AGE168"/>
      <c r="AGF168"/>
      <c r="AGG168"/>
      <c r="AGH168"/>
      <c r="AGI168"/>
      <c r="AGJ168"/>
      <c r="AGK168"/>
      <c r="AGL168"/>
      <c r="AGM168"/>
      <c r="AGN168"/>
      <c r="AGO168"/>
      <c r="AGP168"/>
      <c r="AGQ168"/>
      <c r="AGR168"/>
      <c r="AGS168"/>
      <c r="AGT168"/>
      <c r="AGU168"/>
      <c r="AGV168"/>
      <c r="AGW168"/>
      <c r="AGX168"/>
      <c r="AGY168"/>
      <c r="AGZ168"/>
      <c r="AHA168"/>
      <c r="AHB168"/>
      <c r="AHC168"/>
      <c r="AHD168"/>
      <c r="AHE168"/>
      <c r="AHF168"/>
      <c r="AHG168"/>
      <c r="AHH168"/>
      <c r="AHI168"/>
      <c r="AHJ168"/>
      <c r="AHK168"/>
      <c r="AHL168"/>
      <c r="AHM168"/>
      <c r="AHN168"/>
      <c r="AHO168"/>
      <c r="AHP168"/>
      <c r="AHQ168"/>
      <c r="AHR168"/>
      <c r="AHS168"/>
      <c r="AHT168"/>
      <c r="AHU168"/>
      <c r="AHV168"/>
      <c r="AHW168"/>
      <c r="AHX168"/>
      <c r="AHY168"/>
      <c r="AHZ168"/>
      <c r="AIA168"/>
      <c r="AIB168"/>
      <c r="AIC168"/>
      <c r="AID168"/>
      <c r="AIE168"/>
      <c r="AIF168"/>
      <c r="AIG168"/>
      <c r="AIH168"/>
      <c r="AII168"/>
      <c r="AIJ168"/>
      <c r="AIK168"/>
      <c r="AIL168"/>
      <c r="AIM168"/>
      <c r="AIN168"/>
      <c r="AIO168"/>
      <c r="AIP168"/>
      <c r="AIQ168"/>
      <c r="AIR168"/>
      <c r="AIS168"/>
      <c r="AIT168"/>
      <c r="AIU168"/>
      <c r="AIV168"/>
      <c r="AIW168"/>
      <c r="AIX168"/>
      <c r="AIY168"/>
      <c r="AIZ168"/>
      <c r="AJA168"/>
      <c r="AJB168"/>
      <c r="AJC168"/>
      <c r="AJD168"/>
      <c r="AJE168"/>
      <c r="AJF168"/>
      <c r="AJG168"/>
      <c r="AJH168"/>
      <c r="AJI168"/>
      <c r="AJJ168"/>
      <c r="AJK168"/>
      <c r="AJL168"/>
      <c r="AJM168"/>
      <c r="AJN168"/>
      <c r="AJO168"/>
      <c r="AJP168"/>
      <c r="AJQ168"/>
      <c r="AJR168"/>
      <c r="AJS168"/>
      <c r="AJT168"/>
      <c r="AJU168"/>
      <c r="AJV168"/>
      <c r="AJW168"/>
      <c r="AJX168"/>
      <c r="AJY168"/>
      <c r="AJZ168"/>
      <c r="AKA168"/>
      <c r="AKB168"/>
      <c r="AKC168"/>
      <c r="AKD168"/>
      <c r="AKE168"/>
      <c r="AKF168"/>
      <c r="AKG168"/>
      <c r="AKH168"/>
      <c r="AKI168"/>
      <c r="AKJ168"/>
      <c r="AKK168"/>
      <c r="AKL168"/>
      <c r="AKM168"/>
      <c r="AKN168"/>
      <c r="AKO168"/>
      <c r="AKP168"/>
      <c r="AKQ168"/>
      <c r="AKR168"/>
      <c r="AKS168"/>
      <c r="AKT168"/>
      <c r="AKU168"/>
      <c r="AKV168"/>
      <c r="AKW168"/>
      <c r="AKX168"/>
      <c r="AKY168"/>
      <c r="AKZ168"/>
      <c r="ALA168"/>
      <c r="ALB168"/>
      <c r="ALC168"/>
      <c r="ALD168"/>
      <c r="ALE168"/>
      <c r="ALF168"/>
      <c r="ALG168"/>
      <c r="ALH168"/>
      <c r="ALI168"/>
      <c r="ALJ168"/>
      <c r="ALK168"/>
      <c r="ALL168"/>
      <c r="ALM168"/>
      <c r="ALN168"/>
      <c r="ALO168"/>
      <c r="ALP168"/>
      <c r="ALQ168"/>
      <c r="ALR168"/>
      <c r="ALS168"/>
      <c r="ALT168"/>
      <c r="ALU168"/>
      <c r="ALV168"/>
      <c r="ALW168"/>
      <c r="ALX168"/>
      <c r="ALY168"/>
      <c r="ALZ168"/>
      <c r="AMA168"/>
      <c r="AMB168"/>
      <c r="AMC168"/>
      <c r="AMD168"/>
      <c r="AME168"/>
      <c r="AMF168"/>
      <c r="AMG168"/>
    </row>
    <row r="169" spans="1:1021">
      <c r="A169" s="583" t="s">
        <v>573</v>
      </c>
      <c r="B169" s="587"/>
      <c r="C169" s="585"/>
      <c r="D169" s="586">
        <f>SUM(D167:D168)</f>
        <v>0</v>
      </c>
      <c r="E169" s="586"/>
      <c r="F169" s="586">
        <f t="shared" ref="F169:J169" si="20">SUM(F167:F168)</f>
        <v>0</v>
      </c>
      <c r="G169" s="586"/>
      <c r="H169" s="586">
        <f t="shared" si="20"/>
        <v>0</v>
      </c>
      <c r="I169" s="586"/>
      <c r="J169" s="586">
        <f t="shared" si="20"/>
        <v>0</v>
      </c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  <c r="FO169"/>
      <c r="FP169"/>
      <c r="FQ169"/>
      <c r="FR169"/>
      <c r="FS169"/>
      <c r="FT169"/>
      <c r="FU169"/>
      <c r="FV169"/>
      <c r="FW169"/>
      <c r="FX169"/>
      <c r="FY169"/>
      <c r="FZ169"/>
      <c r="GA169"/>
      <c r="GB169"/>
      <c r="GC169"/>
      <c r="GD169"/>
      <c r="GE169"/>
      <c r="GF169"/>
      <c r="GG169"/>
      <c r="GH169"/>
      <c r="GI169"/>
      <c r="GJ169"/>
      <c r="GK169"/>
      <c r="GL169"/>
      <c r="GM169"/>
      <c r="GN169"/>
      <c r="GO169"/>
      <c r="GP169"/>
      <c r="GQ169"/>
      <c r="GR169"/>
      <c r="GS169"/>
      <c r="GT169"/>
      <c r="GU169"/>
      <c r="GV169"/>
      <c r="GW169"/>
      <c r="GX169"/>
      <c r="GY169"/>
      <c r="GZ169"/>
      <c r="HA169"/>
      <c r="HB169"/>
      <c r="HC169"/>
      <c r="HD169"/>
      <c r="HE169"/>
      <c r="HF169"/>
      <c r="HG169"/>
      <c r="HH169"/>
      <c r="HI169"/>
      <c r="HJ169"/>
      <c r="HK169"/>
      <c r="HL169"/>
      <c r="HM169"/>
      <c r="HN169"/>
      <c r="HO169"/>
      <c r="HP169"/>
      <c r="HQ169"/>
      <c r="HR169"/>
      <c r="HS169"/>
      <c r="HT169"/>
      <c r="HU169"/>
      <c r="HV169"/>
      <c r="HW169"/>
      <c r="HX169"/>
      <c r="HY169"/>
      <c r="HZ169"/>
      <c r="IA169"/>
      <c r="IB169"/>
      <c r="IC169"/>
      <c r="ID169"/>
      <c r="IE169"/>
      <c r="IF169"/>
      <c r="IG169"/>
      <c r="IH169"/>
      <c r="II169"/>
      <c r="IJ169"/>
      <c r="IK169"/>
      <c r="IL169"/>
      <c r="IM169"/>
      <c r="IN169"/>
      <c r="IO169"/>
      <c r="IP169"/>
      <c r="IQ169"/>
      <c r="IR169"/>
      <c r="IS169"/>
      <c r="IT169"/>
      <c r="IU169"/>
      <c r="IV169"/>
      <c r="IW169"/>
      <c r="IX169"/>
      <c r="IY169"/>
      <c r="IZ169"/>
      <c r="JA169"/>
      <c r="JB169"/>
      <c r="JC169"/>
      <c r="JD169"/>
      <c r="JE169"/>
      <c r="JF169"/>
      <c r="JG169"/>
      <c r="JH169"/>
      <c r="JI169"/>
      <c r="JJ169"/>
      <c r="JK169"/>
      <c r="JL169"/>
      <c r="JM169"/>
      <c r="JN169"/>
      <c r="JO169"/>
      <c r="JP169"/>
      <c r="JQ169"/>
      <c r="JR169"/>
      <c r="JS169"/>
      <c r="JT169"/>
      <c r="JU169"/>
      <c r="JV169"/>
      <c r="JW169"/>
      <c r="JX169"/>
      <c r="JY169"/>
      <c r="JZ169"/>
      <c r="KA169"/>
      <c r="KB169"/>
      <c r="KC169"/>
      <c r="KD169"/>
      <c r="KE169"/>
      <c r="KF169"/>
      <c r="KG169"/>
      <c r="KH169"/>
      <c r="KI169"/>
      <c r="KJ169"/>
      <c r="KK169"/>
      <c r="KL169"/>
      <c r="KM169"/>
      <c r="KN169"/>
      <c r="KO169"/>
      <c r="KP169"/>
      <c r="KQ169"/>
      <c r="KR169"/>
      <c r="KS169"/>
      <c r="KT169"/>
      <c r="KU169"/>
      <c r="KV169"/>
      <c r="KW169"/>
      <c r="KX169"/>
      <c r="KY169"/>
      <c r="KZ169"/>
      <c r="LA169"/>
      <c r="LB169"/>
      <c r="LC169"/>
      <c r="LD169"/>
      <c r="LE169"/>
      <c r="LF169"/>
      <c r="LG169"/>
      <c r="LH169"/>
      <c r="LI169"/>
      <c r="LJ169"/>
      <c r="LK169"/>
      <c r="LL169"/>
      <c r="LM169"/>
      <c r="LN169"/>
      <c r="LO169"/>
      <c r="LP169"/>
      <c r="LQ169"/>
      <c r="LR169"/>
      <c r="LS169"/>
      <c r="LT169"/>
      <c r="LU169"/>
      <c r="LV169"/>
      <c r="LW169"/>
      <c r="LX169"/>
      <c r="LY169"/>
      <c r="LZ169"/>
      <c r="MA169"/>
      <c r="MB169"/>
      <c r="MC169"/>
      <c r="MD169"/>
      <c r="ME169"/>
      <c r="MF169"/>
      <c r="MG169"/>
      <c r="MH169"/>
      <c r="MI169"/>
      <c r="MJ169"/>
      <c r="MK169"/>
      <c r="ML169"/>
      <c r="MM169"/>
      <c r="MN169"/>
      <c r="MO169"/>
      <c r="MP169"/>
      <c r="MQ169"/>
      <c r="MR169"/>
      <c r="MS169"/>
      <c r="MT169"/>
      <c r="MU169"/>
      <c r="MV169"/>
      <c r="MW169"/>
      <c r="MX169"/>
      <c r="MY169"/>
      <c r="MZ169"/>
      <c r="NA169"/>
      <c r="NB169"/>
      <c r="NC169"/>
      <c r="ND169"/>
      <c r="NE169"/>
      <c r="NF169"/>
      <c r="NG169"/>
      <c r="NH169"/>
      <c r="NI169"/>
      <c r="NJ169"/>
      <c r="NK169"/>
      <c r="NL169"/>
      <c r="NM169"/>
      <c r="NN169"/>
      <c r="NO169"/>
      <c r="NP169"/>
      <c r="NQ169"/>
      <c r="NR169"/>
      <c r="NS169"/>
      <c r="NT169"/>
      <c r="NU169"/>
      <c r="NV169"/>
      <c r="NW169"/>
      <c r="NX169"/>
      <c r="NY169"/>
      <c r="NZ169"/>
      <c r="OA169"/>
      <c r="OB169"/>
      <c r="OC169"/>
      <c r="OD169"/>
      <c r="OE169"/>
      <c r="OF169"/>
      <c r="OG169"/>
      <c r="OH169"/>
      <c r="OI169"/>
      <c r="OJ169"/>
      <c r="OK169"/>
      <c r="OL169"/>
      <c r="OM169"/>
      <c r="ON169"/>
      <c r="OO169"/>
      <c r="OP169"/>
      <c r="OQ169"/>
      <c r="OR169"/>
      <c r="OS169"/>
      <c r="OT169"/>
      <c r="OU169"/>
      <c r="OV169"/>
      <c r="OW169"/>
      <c r="OX169"/>
      <c r="OY169"/>
      <c r="OZ169"/>
      <c r="PA169"/>
      <c r="PB169"/>
      <c r="PC169"/>
      <c r="PD169"/>
      <c r="PE169"/>
      <c r="PF169"/>
      <c r="PG169"/>
      <c r="PH169"/>
      <c r="PI169"/>
      <c r="PJ169"/>
      <c r="PK169"/>
      <c r="PL169"/>
      <c r="PM169"/>
      <c r="PN169"/>
      <c r="PO169"/>
      <c r="PP169"/>
      <c r="PQ169"/>
      <c r="PR169"/>
      <c r="PS169"/>
      <c r="PT169"/>
      <c r="PU169"/>
      <c r="PV169"/>
      <c r="PW169"/>
      <c r="PX169"/>
      <c r="PY169"/>
      <c r="PZ169"/>
      <c r="QA169"/>
      <c r="QB169"/>
      <c r="QC169"/>
      <c r="QD169"/>
      <c r="QE169"/>
      <c r="QF169"/>
      <c r="QG169"/>
      <c r="QH169"/>
      <c r="QI169"/>
      <c r="QJ169"/>
      <c r="QK169"/>
      <c r="QL169"/>
      <c r="QM169"/>
      <c r="QN169"/>
      <c r="QO169"/>
      <c r="QP169"/>
      <c r="QQ169"/>
      <c r="QR169"/>
      <c r="QS169"/>
      <c r="QT169"/>
      <c r="QU169"/>
      <c r="QV169"/>
      <c r="QW169"/>
      <c r="QX169"/>
      <c r="QY169"/>
      <c r="QZ169"/>
      <c r="RA169"/>
      <c r="RB169"/>
      <c r="RC169"/>
      <c r="RD169"/>
      <c r="RE169"/>
      <c r="RF169"/>
      <c r="RG169"/>
      <c r="RH169"/>
      <c r="RI169"/>
      <c r="RJ169"/>
      <c r="RK169"/>
      <c r="RL169"/>
      <c r="RM169"/>
      <c r="RN169"/>
      <c r="RO169"/>
      <c r="RP169"/>
      <c r="RQ169"/>
      <c r="RR169"/>
      <c r="RS169"/>
      <c r="RT169"/>
      <c r="RU169"/>
      <c r="RV169"/>
      <c r="RW169"/>
      <c r="RX169"/>
      <c r="RY169"/>
      <c r="RZ169"/>
      <c r="SA169"/>
      <c r="SB169"/>
      <c r="SC169"/>
      <c r="SD169"/>
      <c r="SE169"/>
      <c r="SF169"/>
      <c r="SG169"/>
      <c r="SH169"/>
      <c r="SI169"/>
      <c r="SJ169"/>
      <c r="SK169"/>
      <c r="SL169"/>
      <c r="SM169"/>
      <c r="SN169"/>
      <c r="SO169"/>
      <c r="SP169"/>
      <c r="SQ169"/>
      <c r="SR169"/>
      <c r="SS169"/>
      <c r="ST169"/>
      <c r="SU169"/>
      <c r="SV169"/>
      <c r="SW169"/>
      <c r="SX169"/>
      <c r="SY169"/>
      <c r="SZ169"/>
      <c r="TA169"/>
      <c r="TB169"/>
      <c r="TC169"/>
      <c r="TD169"/>
      <c r="TE169"/>
      <c r="TF169"/>
      <c r="TG169"/>
      <c r="TH169"/>
      <c r="TI169"/>
      <c r="TJ169"/>
      <c r="TK169"/>
      <c r="TL169"/>
      <c r="TM169"/>
      <c r="TN169"/>
      <c r="TO169"/>
      <c r="TP169"/>
      <c r="TQ169"/>
      <c r="TR169"/>
      <c r="TS169"/>
      <c r="TT169"/>
      <c r="TU169"/>
      <c r="TV169"/>
      <c r="TW169"/>
      <c r="TX169"/>
      <c r="TY169"/>
      <c r="TZ169"/>
      <c r="UA169"/>
      <c r="UB169"/>
      <c r="UC169"/>
      <c r="UD169"/>
      <c r="UE169"/>
      <c r="UF169"/>
      <c r="UG169"/>
      <c r="UH169"/>
      <c r="UI169"/>
      <c r="UJ169"/>
      <c r="UK169"/>
      <c r="UL169"/>
      <c r="UM169"/>
      <c r="UN169"/>
      <c r="UO169"/>
      <c r="UP169"/>
      <c r="UQ169"/>
      <c r="UR169"/>
      <c r="US169"/>
      <c r="UT169"/>
      <c r="UU169"/>
      <c r="UV169"/>
      <c r="UW169"/>
      <c r="UX169"/>
      <c r="UY169"/>
      <c r="UZ169"/>
      <c r="VA169"/>
      <c r="VB169"/>
      <c r="VC169"/>
      <c r="VD169"/>
      <c r="VE169"/>
      <c r="VF169"/>
      <c r="VG169"/>
      <c r="VH169"/>
      <c r="VI169"/>
      <c r="VJ169"/>
      <c r="VK169"/>
      <c r="VL169"/>
      <c r="VM169"/>
      <c r="VN169"/>
      <c r="VO169"/>
      <c r="VP169"/>
      <c r="VQ169"/>
      <c r="VR169"/>
      <c r="VS169"/>
      <c r="VT169"/>
      <c r="VU169"/>
      <c r="VV169"/>
      <c r="VW169"/>
      <c r="VX169"/>
      <c r="VY169"/>
      <c r="VZ169"/>
      <c r="WA169"/>
      <c r="WB169"/>
      <c r="WC169"/>
      <c r="WD169"/>
      <c r="WE169"/>
      <c r="WF169"/>
      <c r="WG169"/>
      <c r="WH169"/>
      <c r="WI169"/>
      <c r="WJ169"/>
      <c r="WK169"/>
      <c r="WL169"/>
      <c r="WM169"/>
      <c r="WN169"/>
      <c r="WO169"/>
      <c r="WP169"/>
      <c r="WQ169"/>
      <c r="WR169"/>
      <c r="WS169"/>
      <c r="WT169"/>
      <c r="WU169"/>
      <c r="WV169"/>
      <c r="WW169"/>
      <c r="WX169"/>
      <c r="WY169"/>
      <c r="WZ169"/>
      <c r="XA169"/>
      <c r="XB169"/>
      <c r="XC169"/>
      <c r="XD169"/>
      <c r="XE169"/>
      <c r="XF169"/>
      <c r="XG169"/>
      <c r="XH169"/>
      <c r="XI169"/>
      <c r="XJ169"/>
      <c r="XK169"/>
      <c r="XL169"/>
      <c r="XM169"/>
      <c r="XN169"/>
      <c r="XO169"/>
      <c r="XP169"/>
      <c r="XQ169"/>
      <c r="XR169"/>
      <c r="XS169"/>
      <c r="XT169"/>
      <c r="XU169"/>
      <c r="XV169"/>
      <c r="XW169"/>
      <c r="XX169"/>
      <c r="XY169"/>
      <c r="XZ169"/>
      <c r="YA169"/>
      <c r="YB169"/>
      <c r="YC169"/>
      <c r="YD169"/>
      <c r="YE169"/>
      <c r="YF169"/>
      <c r="YG169"/>
      <c r="YH169"/>
      <c r="YI169"/>
      <c r="YJ169"/>
      <c r="YK169"/>
      <c r="YL169"/>
      <c r="YM169"/>
      <c r="YN169"/>
      <c r="YO169"/>
      <c r="YP169"/>
      <c r="YQ169"/>
      <c r="YR169"/>
      <c r="YS169"/>
      <c r="YT169"/>
      <c r="YU169"/>
      <c r="YV169"/>
      <c r="YW169"/>
      <c r="YX169"/>
      <c r="YY169"/>
      <c r="YZ169"/>
      <c r="ZA169"/>
      <c r="ZB169"/>
      <c r="ZC169"/>
      <c r="ZD169"/>
      <c r="ZE169"/>
      <c r="ZF169"/>
      <c r="ZG169"/>
      <c r="ZH169"/>
      <c r="ZI169"/>
      <c r="ZJ169"/>
      <c r="ZK169"/>
      <c r="ZL169"/>
      <c r="ZM169"/>
      <c r="ZN169"/>
      <c r="ZO169"/>
      <c r="ZP169"/>
      <c r="ZQ169"/>
      <c r="ZR169"/>
      <c r="ZS169"/>
      <c r="ZT169"/>
      <c r="ZU169"/>
      <c r="ZV169"/>
      <c r="ZW169"/>
      <c r="ZX169"/>
      <c r="ZY169"/>
      <c r="ZZ169"/>
      <c r="AAA169"/>
      <c r="AAB169"/>
      <c r="AAC169"/>
      <c r="AAD169"/>
      <c r="AAE169"/>
      <c r="AAF169"/>
      <c r="AAG169"/>
      <c r="AAH169"/>
      <c r="AAI169"/>
      <c r="AAJ169"/>
      <c r="AAK169"/>
      <c r="AAL169"/>
      <c r="AAM169"/>
      <c r="AAN169"/>
      <c r="AAO169"/>
      <c r="AAP169"/>
      <c r="AAQ169"/>
      <c r="AAR169"/>
      <c r="AAS169"/>
      <c r="AAT169"/>
      <c r="AAU169"/>
      <c r="AAV169"/>
      <c r="AAW169"/>
      <c r="AAX169"/>
      <c r="AAY169"/>
      <c r="AAZ169"/>
      <c r="ABA169"/>
      <c r="ABB169"/>
      <c r="ABC169"/>
      <c r="ABD169"/>
      <c r="ABE169"/>
      <c r="ABF169"/>
      <c r="ABG169"/>
      <c r="ABH169"/>
      <c r="ABI169"/>
      <c r="ABJ169"/>
      <c r="ABK169"/>
      <c r="ABL169"/>
      <c r="ABM169"/>
      <c r="ABN169"/>
      <c r="ABO169"/>
      <c r="ABP169"/>
      <c r="ABQ169"/>
      <c r="ABR169"/>
      <c r="ABS169"/>
      <c r="ABT169"/>
      <c r="ABU169"/>
      <c r="ABV169"/>
      <c r="ABW169"/>
      <c r="ABX169"/>
      <c r="ABY169"/>
      <c r="ABZ169"/>
      <c r="ACA169"/>
      <c r="ACB169"/>
      <c r="ACC169"/>
      <c r="ACD169"/>
      <c r="ACE169"/>
      <c r="ACF169"/>
      <c r="ACG169"/>
      <c r="ACH169"/>
      <c r="ACI169"/>
      <c r="ACJ169"/>
      <c r="ACK169"/>
      <c r="ACL169"/>
      <c r="ACM169"/>
      <c r="ACN169"/>
      <c r="ACO169"/>
      <c r="ACP169"/>
      <c r="ACQ169"/>
      <c r="ACR169"/>
      <c r="ACS169"/>
      <c r="ACT169"/>
      <c r="ACU169"/>
      <c r="ACV169"/>
      <c r="ACW169"/>
      <c r="ACX169"/>
      <c r="ACY169"/>
      <c r="ACZ169"/>
      <c r="ADA169"/>
      <c r="ADB169"/>
      <c r="ADC169"/>
      <c r="ADD169"/>
      <c r="ADE169"/>
      <c r="ADF169"/>
      <c r="ADG169"/>
      <c r="ADH169"/>
      <c r="ADI169"/>
      <c r="ADJ169"/>
      <c r="ADK169"/>
      <c r="ADL169"/>
      <c r="ADM169"/>
      <c r="ADN169"/>
      <c r="ADO169"/>
      <c r="ADP169"/>
      <c r="ADQ169"/>
      <c r="ADR169"/>
      <c r="ADS169"/>
      <c r="ADT169"/>
      <c r="ADU169"/>
      <c r="ADV169"/>
      <c r="ADW169"/>
      <c r="ADX169"/>
      <c r="ADY169"/>
      <c r="ADZ169"/>
      <c r="AEA169"/>
      <c r="AEB169"/>
      <c r="AEC169"/>
      <c r="AED169"/>
      <c r="AEE169"/>
      <c r="AEF169"/>
      <c r="AEG169"/>
      <c r="AEH169"/>
      <c r="AEI169"/>
      <c r="AEJ169"/>
      <c r="AEK169"/>
      <c r="AEL169"/>
      <c r="AEM169"/>
      <c r="AEN169"/>
      <c r="AEO169"/>
      <c r="AEP169"/>
      <c r="AEQ169"/>
      <c r="AER169"/>
      <c r="AES169"/>
      <c r="AET169"/>
      <c r="AEU169"/>
      <c r="AEV169"/>
      <c r="AEW169"/>
      <c r="AEX169"/>
      <c r="AEY169"/>
      <c r="AEZ169"/>
      <c r="AFA169"/>
      <c r="AFB169"/>
      <c r="AFC169"/>
      <c r="AFD169"/>
      <c r="AFE169"/>
      <c r="AFF169"/>
      <c r="AFG169"/>
      <c r="AFH169"/>
      <c r="AFI169"/>
      <c r="AFJ169"/>
      <c r="AFK169"/>
      <c r="AFL169"/>
      <c r="AFM169"/>
      <c r="AFN169"/>
      <c r="AFO169"/>
      <c r="AFP169"/>
      <c r="AFQ169"/>
      <c r="AFR169"/>
      <c r="AFS169"/>
      <c r="AFT169"/>
      <c r="AFU169"/>
      <c r="AFV169"/>
      <c r="AFW169"/>
      <c r="AFX169"/>
      <c r="AFY169"/>
      <c r="AFZ169"/>
      <c r="AGA169"/>
      <c r="AGB169"/>
      <c r="AGC169"/>
      <c r="AGD169"/>
      <c r="AGE169"/>
      <c r="AGF169"/>
      <c r="AGG169"/>
      <c r="AGH169"/>
      <c r="AGI169"/>
      <c r="AGJ169"/>
      <c r="AGK169"/>
      <c r="AGL169"/>
      <c r="AGM169"/>
      <c r="AGN169"/>
      <c r="AGO169"/>
      <c r="AGP169"/>
      <c r="AGQ169"/>
      <c r="AGR169"/>
      <c r="AGS169"/>
      <c r="AGT169"/>
      <c r="AGU169"/>
      <c r="AGV169"/>
      <c r="AGW169"/>
      <c r="AGX169"/>
      <c r="AGY169"/>
      <c r="AGZ169"/>
      <c r="AHA169"/>
      <c r="AHB169"/>
      <c r="AHC169"/>
      <c r="AHD169"/>
      <c r="AHE169"/>
      <c r="AHF169"/>
      <c r="AHG169"/>
      <c r="AHH169"/>
      <c r="AHI169"/>
      <c r="AHJ169"/>
      <c r="AHK169"/>
      <c r="AHL169"/>
      <c r="AHM169"/>
      <c r="AHN169"/>
      <c r="AHO169"/>
      <c r="AHP169"/>
      <c r="AHQ169"/>
      <c r="AHR169"/>
      <c r="AHS169"/>
      <c r="AHT169"/>
      <c r="AHU169"/>
      <c r="AHV169"/>
      <c r="AHW169"/>
      <c r="AHX169"/>
      <c r="AHY169"/>
      <c r="AHZ169"/>
      <c r="AIA169"/>
      <c r="AIB169"/>
      <c r="AIC169"/>
      <c r="AID169"/>
      <c r="AIE169"/>
      <c r="AIF169"/>
      <c r="AIG169"/>
      <c r="AIH169"/>
      <c r="AII169"/>
      <c r="AIJ169"/>
      <c r="AIK169"/>
      <c r="AIL169"/>
      <c r="AIM169"/>
      <c r="AIN169"/>
      <c r="AIO169"/>
      <c r="AIP169"/>
      <c r="AIQ169"/>
      <c r="AIR169"/>
      <c r="AIS169"/>
      <c r="AIT169"/>
      <c r="AIU169"/>
      <c r="AIV169"/>
      <c r="AIW169"/>
      <c r="AIX169"/>
      <c r="AIY169"/>
      <c r="AIZ169"/>
      <c r="AJA169"/>
      <c r="AJB169"/>
      <c r="AJC169"/>
      <c r="AJD169"/>
      <c r="AJE169"/>
      <c r="AJF169"/>
      <c r="AJG169"/>
      <c r="AJH169"/>
      <c r="AJI169"/>
      <c r="AJJ169"/>
      <c r="AJK169"/>
      <c r="AJL169"/>
      <c r="AJM169"/>
      <c r="AJN169"/>
      <c r="AJO169"/>
      <c r="AJP169"/>
      <c r="AJQ169"/>
      <c r="AJR169"/>
      <c r="AJS169"/>
      <c r="AJT169"/>
      <c r="AJU169"/>
      <c r="AJV169"/>
      <c r="AJW169"/>
      <c r="AJX169"/>
      <c r="AJY169"/>
      <c r="AJZ169"/>
      <c r="AKA169"/>
      <c r="AKB169"/>
      <c r="AKC169"/>
      <c r="AKD169"/>
      <c r="AKE169"/>
      <c r="AKF169"/>
      <c r="AKG169"/>
      <c r="AKH169"/>
      <c r="AKI169"/>
      <c r="AKJ169"/>
      <c r="AKK169"/>
      <c r="AKL169"/>
      <c r="AKM169"/>
      <c r="AKN169"/>
      <c r="AKO169"/>
      <c r="AKP169"/>
      <c r="AKQ169"/>
      <c r="AKR169"/>
      <c r="AKS169"/>
      <c r="AKT169"/>
      <c r="AKU169"/>
      <c r="AKV169"/>
      <c r="AKW169"/>
      <c r="AKX169"/>
      <c r="AKY169"/>
      <c r="AKZ169"/>
      <c r="ALA169"/>
      <c r="ALB169"/>
      <c r="ALC169"/>
      <c r="ALD169"/>
      <c r="ALE169"/>
      <c r="ALF169"/>
      <c r="ALG169"/>
      <c r="ALH169"/>
      <c r="ALI169"/>
      <c r="ALJ169"/>
      <c r="ALK169"/>
      <c r="ALL169"/>
      <c r="ALM169"/>
      <c r="ALN169"/>
      <c r="ALO169"/>
      <c r="ALP169"/>
      <c r="ALQ169"/>
      <c r="ALR169"/>
      <c r="ALS169"/>
      <c r="ALT169"/>
      <c r="ALU169"/>
      <c r="ALV169"/>
      <c r="ALW169"/>
      <c r="ALX169"/>
      <c r="ALY169"/>
      <c r="ALZ169"/>
      <c r="AMA169"/>
      <c r="AMB169"/>
      <c r="AMC169"/>
      <c r="AMD169"/>
      <c r="AME169"/>
      <c r="AMF169"/>
      <c r="AMG169"/>
    </row>
    <row r="170" spans="1:1021">
      <c r="A170" s="576" t="s">
        <v>574</v>
      </c>
      <c r="B170" s="582">
        <f>1/'Prod. GEXCHA'!I22</f>
        <v>1.1111111111111112E-4</v>
      </c>
      <c r="C170" s="578">
        <f>C129</f>
        <v>0</v>
      </c>
      <c r="D170" s="578">
        <f>B170*C170</f>
        <v>0</v>
      </c>
      <c r="E170" s="578">
        <f>C130</f>
        <v>0</v>
      </c>
      <c r="F170" s="578">
        <f>B170*E170</f>
        <v>0</v>
      </c>
      <c r="G170" s="578">
        <f>C131</f>
        <v>0</v>
      </c>
      <c r="H170" s="578">
        <f>B170*G170</f>
        <v>0</v>
      </c>
      <c r="I170" s="578">
        <f>C132</f>
        <v>0</v>
      </c>
      <c r="J170" s="578">
        <f>B170*I170</f>
        <v>0</v>
      </c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  <c r="GJ170"/>
      <c r="GK170"/>
      <c r="GL170"/>
      <c r="GM170"/>
      <c r="GN170"/>
      <c r="GO170"/>
      <c r="GP170"/>
      <c r="GQ170"/>
      <c r="GR170"/>
      <c r="GS170"/>
      <c r="GT170"/>
      <c r="GU170"/>
      <c r="GV170"/>
      <c r="GW170"/>
      <c r="GX170"/>
      <c r="GY170"/>
      <c r="GZ170"/>
      <c r="HA170"/>
      <c r="HB170"/>
      <c r="HC170"/>
      <c r="HD170"/>
      <c r="HE170"/>
      <c r="HF170"/>
      <c r="HG170"/>
      <c r="HH170"/>
      <c r="HI170"/>
      <c r="HJ170"/>
      <c r="HK170"/>
      <c r="HL170"/>
      <c r="HM170"/>
      <c r="HN170"/>
      <c r="HO170"/>
      <c r="HP170"/>
      <c r="HQ170"/>
      <c r="HR170"/>
      <c r="HS170"/>
      <c r="HT170"/>
      <c r="HU170"/>
      <c r="HV170"/>
      <c r="HW170"/>
      <c r="HX170"/>
      <c r="HY170"/>
      <c r="HZ170"/>
      <c r="IA170"/>
      <c r="IB170"/>
      <c r="IC170"/>
      <c r="ID170"/>
      <c r="IE170"/>
      <c r="IF170"/>
      <c r="IG170"/>
      <c r="IH170"/>
      <c r="II170"/>
      <c r="IJ170"/>
      <c r="IK170"/>
      <c r="IL170"/>
      <c r="IM170"/>
      <c r="IN170"/>
      <c r="IO170"/>
      <c r="IP170"/>
      <c r="IQ170"/>
      <c r="IR170"/>
      <c r="IS170"/>
      <c r="IT170"/>
      <c r="IU170"/>
      <c r="IV170"/>
      <c r="IW170"/>
      <c r="IX170"/>
      <c r="IY170"/>
      <c r="IZ170"/>
      <c r="JA170"/>
      <c r="JB170"/>
      <c r="JC170"/>
      <c r="JD170"/>
      <c r="JE170"/>
      <c r="JF170"/>
      <c r="JG170"/>
      <c r="JH170"/>
      <c r="JI170"/>
      <c r="JJ170"/>
      <c r="JK170"/>
      <c r="JL170"/>
      <c r="JM170"/>
      <c r="JN170"/>
      <c r="JO170"/>
      <c r="JP170"/>
      <c r="JQ170"/>
      <c r="JR170"/>
      <c r="JS170"/>
      <c r="JT170"/>
      <c r="JU170"/>
      <c r="JV170"/>
      <c r="JW170"/>
      <c r="JX170"/>
      <c r="JY170"/>
      <c r="JZ170"/>
      <c r="KA170"/>
      <c r="KB170"/>
      <c r="KC170"/>
      <c r="KD170"/>
      <c r="KE170"/>
      <c r="KF170"/>
      <c r="KG170"/>
      <c r="KH170"/>
      <c r="KI170"/>
      <c r="KJ170"/>
      <c r="KK170"/>
      <c r="KL170"/>
      <c r="KM170"/>
      <c r="KN170"/>
      <c r="KO170"/>
      <c r="KP170"/>
      <c r="KQ170"/>
      <c r="KR170"/>
      <c r="KS170"/>
      <c r="KT170"/>
      <c r="KU170"/>
      <c r="KV170"/>
      <c r="KW170"/>
      <c r="KX170"/>
      <c r="KY170"/>
      <c r="KZ170"/>
      <c r="LA170"/>
      <c r="LB170"/>
      <c r="LC170"/>
      <c r="LD170"/>
      <c r="LE170"/>
      <c r="LF170"/>
      <c r="LG170"/>
      <c r="LH170"/>
      <c r="LI170"/>
      <c r="LJ170"/>
      <c r="LK170"/>
      <c r="LL170"/>
      <c r="LM170"/>
      <c r="LN170"/>
      <c r="LO170"/>
      <c r="LP170"/>
      <c r="LQ170"/>
      <c r="LR170"/>
      <c r="LS170"/>
      <c r="LT170"/>
      <c r="LU170"/>
      <c r="LV170"/>
      <c r="LW170"/>
      <c r="LX170"/>
      <c r="LY170"/>
      <c r="LZ170"/>
      <c r="MA170"/>
      <c r="MB170"/>
      <c r="MC170"/>
      <c r="MD170"/>
      <c r="ME170"/>
      <c r="MF170"/>
      <c r="MG170"/>
      <c r="MH170"/>
      <c r="MI170"/>
      <c r="MJ170"/>
      <c r="MK170"/>
      <c r="ML170"/>
      <c r="MM170"/>
      <c r="MN170"/>
      <c r="MO170"/>
      <c r="MP170"/>
      <c r="MQ170"/>
      <c r="MR170"/>
      <c r="MS170"/>
      <c r="MT170"/>
      <c r="MU170"/>
      <c r="MV170"/>
      <c r="MW170"/>
      <c r="MX170"/>
      <c r="MY170"/>
      <c r="MZ170"/>
      <c r="NA170"/>
      <c r="NB170"/>
      <c r="NC170"/>
      <c r="ND170"/>
      <c r="NE170"/>
      <c r="NF170"/>
      <c r="NG170"/>
      <c r="NH170"/>
      <c r="NI170"/>
      <c r="NJ170"/>
      <c r="NK170"/>
      <c r="NL170"/>
      <c r="NM170"/>
      <c r="NN170"/>
      <c r="NO170"/>
      <c r="NP170"/>
      <c r="NQ170"/>
      <c r="NR170"/>
      <c r="NS170"/>
      <c r="NT170"/>
      <c r="NU170"/>
      <c r="NV170"/>
      <c r="NW170"/>
      <c r="NX170"/>
      <c r="NY170"/>
      <c r="NZ170"/>
      <c r="OA170"/>
      <c r="OB170"/>
      <c r="OC170"/>
      <c r="OD170"/>
      <c r="OE170"/>
      <c r="OF170"/>
      <c r="OG170"/>
      <c r="OH170"/>
      <c r="OI170"/>
      <c r="OJ170"/>
      <c r="OK170"/>
      <c r="OL170"/>
      <c r="OM170"/>
      <c r="ON170"/>
      <c r="OO170"/>
      <c r="OP170"/>
      <c r="OQ170"/>
      <c r="OR170"/>
      <c r="OS170"/>
      <c r="OT170"/>
      <c r="OU170"/>
      <c r="OV170"/>
      <c r="OW170"/>
      <c r="OX170"/>
      <c r="OY170"/>
      <c r="OZ170"/>
      <c r="PA170"/>
      <c r="PB170"/>
      <c r="PC170"/>
      <c r="PD170"/>
      <c r="PE170"/>
      <c r="PF170"/>
      <c r="PG170"/>
      <c r="PH170"/>
      <c r="PI170"/>
      <c r="PJ170"/>
      <c r="PK170"/>
      <c r="PL170"/>
      <c r="PM170"/>
      <c r="PN170"/>
      <c r="PO170"/>
      <c r="PP170"/>
      <c r="PQ170"/>
      <c r="PR170"/>
      <c r="PS170"/>
      <c r="PT170"/>
      <c r="PU170"/>
      <c r="PV170"/>
      <c r="PW170"/>
      <c r="PX170"/>
      <c r="PY170"/>
      <c r="PZ170"/>
      <c r="QA170"/>
      <c r="QB170"/>
      <c r="QC170"/>
      <c r="QD170"/>
      <c r="QE170"/>
      <c r="QF170"/>
      <c r="QG170"/>
      <c r="QH170"/>
      <c r="QI170"/>
      <c r="QJ170"/>
      <c r="QK170"/>
      <c r="QL170"/>
      <c r="QM170"/>
      <c r="QN170"/>
      <c r="QO170"/>
      <c r="QP170"/>
      <c r="QQ170"/>
      <c r="QR170"/>
      <c r="QS170"/>
      <c r="QT170"/>
      <c r="QU170"/>
      <c r="QV170"/>
      <c r="QW170"/>
      <c r="QX170"/>
      <c r="QY170"/>
      <c r="QZ170"/>
      <c r="RA170"/>
      <c r="RB170"/>
      <c r="RC170"/>
      <c r="RD170"/>
      <c r="RE170"/>
      <c r="RF170"/>
      <c r="RG170"/>
      <c r="RH170"/>
      <c r="RI170"/>
      <c r="RJ170"/>
      <c r="RK170"/>
      <c r="RL170"/>
      <c r="RM170"/>
      <c r="RN170"/>
      <c r="RO170"/>
      <c r="RP170"/>
      <c r="RQ170"/>
      <c r="RR170"/>
      <c r="RS170"/>
      <c r="RT170"/>
      <c r="RU170"/>
      <c r="RV170"/>
      <c r="RW170"/>
      <c r="RX170"/>
      <c r="RY170"/>
      <c r="RZ170"/>
      <c r="SA170"/>
      <c r="SB170"/>
      <c r="SC170"/>
      <c r="SD170"/>
      <c r="SE170"/>
      <c r="SF170"/>
      <c r="SG170"/>
      <c r="SH170"/>
      <c r="SI170"/>
      <c r="SJ170"/>
      <c r="SK170"/>
      <c r="SL170"/>
      <c r="SM170"/>
      <c r="SN170"/>
      <c r="SO170"/>
      <c r="SP170"/>
      <c r="SQ170"/>
      <c r="SR170"/>
      <c r="SS170"/>
      <c r="ST170"/>
      <c r="SU170"/>
      <c r="SV170"/>
      <c r="SW170"/>
      <c r="SX170"/>
      <c r="SY170"/>
      <c r="SZ170"/>
      <c r="TA170"/>
      <c r="TB170"/>
      <c r="TC170"/>
      <c r="TD170"/>
      <c r="TE170"/>
      <c r="TF170"/>
      <c r="TG170"/>
      <c r="TH170"/>
      <c r="TI170"/>
      <c r="TJ170"/>
      <c r="TK170"/>
      <c r="TL170"/>
      <c r="TM170"/>
      <c r="TN170"/>
      <c r="TO170"/>
      <c r="TP170"/>
      <c r="TQ170"/>
      <c r="TR170"/>
      <c r="TS170"/>
      <c r="TT170"/>
      <c r="TU170"/>
      <c r="TV170"/>
      <c r="TW170"/>
      <c r="TX170"/>
      <c r="TY170"/>
      <c r="TZ170"/>
      <c r="UA170"/>
      <c r="UB170"/>
      <c r="UC170"/>
      <c r="UD170"/>
      <c r="UE170"/>
      <c r="UF170"/>
      <c r="UG170"/>
      <c r="UH170"/>
      <c r="UI170"/>
      <c r="UJ170"/>
      <c r="UK170"/>
      <c r="UL170"/>
      <c r="UM170"/>
      <c r="UN170"/>
      <c r="UO170"/>
      <c r="UP170"/>
      <c r="UQ170"/>
      <c r="UR170"/>
      <c r="US170"/>
      <c r="UT170"/>
      <c r="UU170"/>
      <c r="UV170"/>
      <c r="UW170"/>
      <c r="UX170"/>
      <c r="UY170"/>
      <c r="UZ170"/>
      <c r="VA170"/>
      <c r="VB170"/>
      <c r="VC170"/>
      <c r="VD170"/>
      <c r="VE170"/>
      <c r="VF170"/>
      <c r="VG170"/>
      <c r="VH170"/>
      <c r="VI170"/>
      <c r="VJ170"/>
      <c r="VK170"/>
      <c r="VL170"/>
      <c r="VM170"/>
      <c r="VN170"/>
      <c r="VO170"/>
      <c r="VP170"/>
      <c r="VQ170"/>
      <c r="VR170"/>
      <c r="VS170"/>
      <c r="VT170"/>
      <c r="VU170"/>
      <c r="VV170"/>
      <c r="VW170"/>
      <c r="VX170"/>
      <c r="VY170"/>
      <c r="VZ170"/>
      <c r="WA170"/>
      <c r="WB170"/>
      <c r="WC170"/>
      <c r="WD170"/>
      <c r="WE170"/>
      <c r="WF170"/>
      <c r="WG170"/>
      <c r="WH170"/>
      <c r="WI170"/>
      <c r="WJ170"/>
      <c r="WK170"/>
      <c r="WL170"/>
      <c r="WM170"/>
      <c r="WN170"/>
      <c r="WO170"/>
      <c r="WP170"/>
      <c r="WQ170"/>
      <c r="WR170"/>
      <c r="WS170"/>
      <c r="WT170"/>
      <c r="WU170"/>
      <c r="WV170"/>
      <c r="WW170"/>
      <c r="WX170"/>
      <c r="WY170"/>
      <c r="WZ170"/>
      <c r="XA170"/>
      <c r="XB170"/>
      <c r="XC170"/>
      <c r="XD170"/>
      <c r="XE170"/>
      <c r="XF170"/>
      <c r="XG170"/>
      <c r="XH170"/>
      <c r="XI170"/>
      <c r="XJ170"/>
      <c r="XK170"/>
      <c r="XL170"/>
      <c r="XM170"/>
      <c r="XN170"/>
      <c r="XO170"/>
      <c r="XP170"/>
      <c r="XQ170"/>
      <c r="XR170"/>
      <c r="XS170"/>
      <c r="XT170"/>
      <c r="XU170"/>
      <c r="XV170"/>
      <c r="XW170"/>
      <c r="XX170"/>
      <c r="XY170"/>
      <c r="XZ170"/>
      <c r="YA170"/>
      <c r="YB170"/>
      <c r="YC170"/>
      <c r="YD170"/>
      <c r="YE170"/>
      <c r="YF170"/>
      <c r="YG170"/>
      <c r="YH170"/>
      <c r="YI170"/>
      <c r="YJ170"/>
      <c r="YK170"/>
      <c r="YL170"/>
      <c r="YM170"/>
      <c r="YN170"/>
      <c r="YO170"/>
      <c r="YP170"/>
      <c r="YQ170"/>
      <c r="YR170"/>
      <c r="YS170"/>
      <c r="YT170"/>
      <c r="YU170"/>
      <c r="YV170"/>
      <c r="YW170"/>
      <c r="YX170"/>
      <c r="YY170"/>
      <c r="YZ170"/>
      <c r="ZA170"/>
      <c r="ZB170"/>
      <c r="ZC170"/>
      <c r="ZD170"/>
      <c r="ZE170"/>
      <c r="ZF170"/>
      <c r="ZG170"/>
      <c r="ZH170"/>
      <c r="ZI170"/>
      <c r="ZJ170"/>
      <c r="ZK170"/>
      <c r="ZL170"/>
      <c r="ZM170"/>
      <c r="ZN170"/>
      <c r="ZO170"/>
      <c r="ZP170"/>
      <c r="ZQ170"/>
      <c r="ZR170"/>
      <c r="ZS170"/>
      <c r="ZT170"/>
      <c r="ZU170"/>
      <c r="ZV170"/>
      <c r="ZW170"/>
      <c r="ZX170"/>
      <c r="ZY170"/>
      <c r="ZZ170"/>
      <c r="AAA170"/>
      <c r="AAB170"/>
      <c r="AAC170"/>
      <c r="AAD170"/>
      <c r="AAE170"/>
      <c r="AAF170"/>
      <c r="AAG170"/>
      <c r="AAH170"/>
      <c r="AAI170"/>
      <c r="AAJ170"/>
      <c r="AAK170"/>
      <c r="AAL170"/>
      <c r="AAM170"/>
      <c r="AAN170"/>
      <c r="AAO170"/>
      <c r="AAP170"/>
      <c r="AAQ170"/>
      <c r="AAR170"/>
      <c r="AAS170"/>
      <c r="AAT170"/>
      <c r="AAU170"/>
      <c r="AAV170"/>
      <c r="AAW170"/>
      <c r="AAX170"/>
      <c r="AAY170"/>
      <c r="AAZ170"/>
      <c r="ABA170"/>
      <c r="ABB170"/>
      <c r="ABC170"/>
      <c r="ABD170"/>
      <c r="ABE170"/>
      <c r="ABF170"/>
      <c r="ABG170"/>
      <c r="ABH170"/>
      <c r="ABI170"/>
      <c r="ABJ170"/>
      <c r="ABK170"/>
      <c r="ABL170"/>
      <c r="ABM170"/>
      <c r="ABN170"/>
      <c r="ABO170"/>
      <c r="ABP170"/>
      <c r="ABQ170"/>
      <c r="ABR170"/>
      <c r="ABS170"/>
      <c r="ABT170"/>
      <c r="ABU170"/>
      <c r="ABV170"/>
      <c r="ABW170"/>
      <c r="ABX170"/>
      <c r="ABY170"/>
      <c r="ABZ170"/>
      <c r="ACA170"/>
      <c r="ACB170"/>
      <c r="ACC170"/>
      <c r="ACD170"/>
      <c r="ACE170"/>
      <c r="ACF170"/>
      <c r="ACG170"/>
      <c r="ACH170"/>
      <c r="ACI170"/>
      <c r="ACJ170"/>
      <c r="ACK170"/>
      <c r="ACL170"/>
      <c r="ACM170"/>
      <c r="ACN170"/>
      <c r="ACO170"/>
      <c r="ACP170"/>
      <c r="ACQ170"/>
      <c r="ACR170"/>
      <c r="ACS170"/>
      <c r="ACT170"/>
      <c r="ACU170"/>
      <c r="ACV170"/>
      <c r="ACW170"/>
      <c r="ACX170"/>
      <c r="ACY170"/>
      <c r="ACZ170"/>
      <c r="ADA170"/>
      <c r="ADB170"/>
      <c r="ADC170"/>
      <c r="ADD170"/>
      <c r="ADE170"/>
      <c r="ADF170"/>
      <c r="ADG170"/>
      <c r="ADH170"/>
      <c r="ADI170"/>
      <c r="ADJ170"/>
      <c r="ADK170"/>
      <c r="ADL170"/>
      <c r="ADM170"/>
      <c r="ADN170"/>
      <c r="ADO170"/>
      <c r="ADP170"/>
      <c r="ADQ170"/>
      <c r="ADR170"/>
      <c r="ADS170"/>
      <c r="ADT170"/>
      <c r="ADU170"/>
      <c r="ADV170"/>
      <c r="ADW170"/>
      <c r="ADX170"/>
      <c r="ADY170"/>
      <c r="ADZ170"/>
      <c r="AEA170"/>
      <c r="AEB170"/>
      <c r="AEC170"/>
      <c r="AED170"/>
      <c r="AEE170"/>
      <c r="AEF170"/>
      <c r="AEG170"/>
      <c r="AEH170"/>
      <c r="AEI170"/>
      <c r="AEJ170"/>
      <c r="AEK170"/>
      <c r="AEL170"/>
      <c r="AEM170"/>
      <c r="AEN170"/>
      <c r="AEO170"/>
      <c r="AEP170"/>
      <c r="AEQ170"/>
      <c r="AER170"/>
      <c r="AES170"/>
      <c r="AET170"/>
      <c r="AEU170"/>
      <c r="AEV170"/>
      <c r="AEW170"/>
      <c r="AEX170"/>
      <c r="AEY170"/>
      <c r="AEZ170"/>
      <c r="AFA170"/>
      <c r="AFB170"/>
      <c r="AFC170"/>
      <c r="AFD170"/>
      <c r="AFE170"/>
      <c r="AFF170"/>
      <c r="AFG170"/>
      <c r="AFH170"/>
      <c r="AFI170"/>
      <c r="AFJ170"/>
      <c r="AFK170"/>
      <c r="AFL170"/>
      <c r="AFM170"/>
      <c r="AFN170"/>
      <c r="AFO170"/>
      <c r="AFP170"/>
      <c r="AFQ170"/>
      <c r="AFR170"/>
      <c r="AFS170"/>
      <c r="AFT170"/>
      <c r="AFU170"/>
      <c r="AFV170"/>
      <c r="AFW170"/>
      <c r="AFX170"/>
      <c r="AFY170"/>
      <c r="AFZ170"/>
      <c r="AGA170"/>
      <c r="AGB170"/>
      <c r="AGC170"/>
      <c r="AGD170"/>
      <c r="AGE170"/>
      <c r="AGF170"/>
      <c r="AGG170"/>
      <c r="AGH170"/>
      <c r="AGI170"/>
      <c r="AGJ170"/>
      <c r="AGK170"/>
      <c r="AGL170"/>
      <c r="AGM170"/>
      <c r="AGN170"/>
      <c r="AGO170"/>
      <c r="AGP170"/>
      <c r="AGQ170"/>
      <c r="AGR170"/>
      <c r="AGS170"/>
      <c r="AGT170"/>
      <c r="AGU170"/>
      <c r="AGV170"/>
      <c r="AGW170"/>
      <c r="AGX170"/>
      <c r="AGY170"/>
      <c r="AGZ170"/>
      <c r="AHA170"/>
      <c r="AHB170"/>
      <c r="AHC170"/>
      <c r="AHD170"/>
      <c r="AHE170"/>
      <c r="AHF170"/>
      <c r="AHG170"/>
      <c r="AHH170"/>
      <c r="AHI170"/>
      <c r="AHJ170"/>
      <c r="AHK170"/>
      <c r="AHL170"/>
      <c r="AHM170"/>
      <c r="AHN170"/>
      <c r="AHO170"/>
      <c r="AHP170"/>
      <c r="AHQ170"/>
      <c r="AHR170"/>
      <c r="AHS170"/>
      <c r="AHT170"/>
      <c r="AHU170"/>
      <c r="AHV170"/>
      <c r="AHW170"/>
      <c r="AHX170"/>
      <c r="AHY170"/>
      <c r="AHZ170"/>
      <c r="AIA170"/>
      <c r="AIB170"/>
      <c r="AIC170"/>
      <c r="AID170"/>
      <c r="AIE170"/>
      <c r="AIF170"/>
      <c r="AIG170"/>
      <c r="AIH170"/>
      <c r="AII170"/>
      <c r="AIJ170"/>
      <c r="AIK170"/>
      <c r="AIL170"/>
      <c r="AIM170"/>
      <c r="AIN170"/>
      <c r="AIO170"/>
      <c r="AIP170"/>
      <c r="AIQ170"/>
      <c r="AIR170"/>
      <c r="AIS170"/>
      <c r="AIT170"/>
      <c r="AIU170"/>
      <c r="AIV170"/>
      <c r="AIW170"/>
      <c r="AIX170"/>
      <c r="AIY170"/>
      <c r="AIZ170"/>
      <c r="AJA170"/>
      <c r="AJB170"/>
      <c r="AJC170"/>
      <c r="AJD170"/>
      <c r="AJE170"/>
      <c r="AJF170"/>
      <c r="AJG170"/>
      <c r="AJH170"/>
      <c r="AJI170"/>
      <c r="AJJ170"/>
      <c r="AJK170"/>
      <c r="AJL170"/>
      <c r="AJM170"/>
      <c r="AJN170"/>
      <c r="AJO170"/>
      <c r="AJP170"/>
      <c r="AJQ170"/>
      <c r="AJR170"/>
      <c r="AJS170"/>
      <c r="AJT170"/>
      <c r="AJU170"/>
      <c r="AJV170"/>
      <c r="AJW170"/>
      <c r="AJX170"/>
      <c r="AJY170"/>
      <c r="AJZ170"/>
      <c r="AKA170"/>
      <c r="AKB170"/>
      <c r="AKC170"/>
      <c r="AKD170"/>
      <c r="AKE170"/>
      <c r="AKF170"/>
      <c r="AKG170"/>
      <c r="AKH170"/>
      <c r="AKI170"/>
      <c r="AKJ170"/>
      <c r="AKK170"/>
      <c r="AKL170"/>
      <c r="AKM170"/>
      <c r="AKN170"/>
      <c r="AKO170"/>
      <c r="AKP170"/>
      <c r="AKQ170"/>
      <c r="AKR170"/>
      <c r="AKS170"/>
      <c r="AKT170"/>
      <c r="AKU170"/>
      <c r="AKV170"/>
      <c r="AKW170"/>
      <c r="AKX170"/>
      <c r="AKY170"/>
      <c r="AKZ170"/>
      <c r="ALA170"/>
      <c r="ALB170"/>
      <c r="ALC170"/>
      <c r="ALD170"/>
      <c r="ALE170"/>
      <c r="ALF170"/>
      <c r="ALG170"/>
      <c r="ALH170"/>
      <c r="ALI170"/>
      <c r="ALJ170"/>
      <c r="ALK170"/>
      <c r="ALL170"/>
      <c r="ALM170"/>
      <c r="ALN170"/>
      <c r="ALO170"/>
      <c r="ALP170"/>
      <c r="ALQ170"/>
      <c r="ALR170"/>
      <c r="ALS170"/>
      <c r="ALT170"/>
      <c r="ALU170"/>
      <c r="ALV170"/>
      <c r="ALW170"/>
      <c r="ALX170"/>
      <c r="ALY170"/>
      <c r="ALZ170"/>
      <c r="AMA170"/>
      <c r="AMB170"/>
      <c r="AMC170"/>
      <c r="AMD170"/>
      <c r="AME170"/>
      <c r="AMF170"/>
      <c r="AMG170"/>
    </row>
    <row r="171" spans="1:1021">
      <c r="A171" s="576" t="s">
        <v>562</v>
      </c>
      <c r="B171" s="582">
        <f>B170/'Prod. GEXCHA'!O22</f>
        <v>4.444444444444445E-6</v>
      </c>
      <c r="C171" s="578">
        <f>F129</f>
        <v>0</v>
      </c>
      <c r="D171" s="578">
        <f>$B$171*C171</f>
        <v>0</v>
      </c>
      <c r="E171" s="578">
        <f>F130</f>
        <v>0</v>
      </c>
      <c r="F171" s="578">
        <f t="shared" ref="F171:J171" si="21">$B$171*E171</f>
        <v>0</v>
      </c>
      <c r="G171" s="578">
        <f>F131</f>
        <v>0</v>
      </c>
      <c r="H171" s="578">
        <f t="shared" si="21"/>
        <v>0</v>
      </c>
      <c r="I171" s="578">
        <f>F132</f>
        <v>0</v>
      </c>
      <c r="J171" s="578">
        <f t="shared" si="21"/>
        <v>0</v>
      </c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  <c r="FO171"/>
      <c r="FP171"/>
      <c r="FQ171"/>
      <c r="FR171"/>
      <c r="FS171"/>
      <c r="FT171"/>
      <c r="FU171"/>
      <c r="FV171"/>
      <c r="FW171"/>
      <c r="FX171"/>
      <c r="FY171"/>
      <c r="FZ171"/>
      <c r="GA171"/>
      <c r="GB171"/>
      <c r="GC171"/>
      <c r="GD171"/>
      <c r="GE171"/>
      <c r="GF171"/>
      <c r="GG171"/>
      <c r="GH171"/>
      <c r="GI171"/>
      <c r="GJ171"/>
      <c r="GK171"/>
      <c r="GL171"/>
      <c r="GM171"/>
      <c r="GN171"/>
      <c r="GO171"/>
      <c r="GP171"/>
      <c r="GQ171"/>
      <c r="GR171"/>
      <c r="GS171"/>
      <c r="GT171"/>
      <c r="GU171"/>
      <c r="GV171"/>
      <c r="GW171"/>
      <c r="GX171"/>
      <c r="GY171"/>
      <c r="GZ171"/>
      <c r="HA171"/>
      <c r="HB171"/>
      <c r="HC171"/>
      <c r="HD171"/>
      <c r="HE171"/>
      <c r="HF171"/>
      <c r="HG171"/>
      <c r="HH171"/>
      <c r="HI171"/>
      <c r="HJ171"/>
      <c r="HK171"/>
      <c r="HL171"/>
      <c r="HM171"/>
      <c r="HN171"/>
      <c r="HO171"/>
      <c r="HP171"/>
      <c r="HQ171"/>
      <c r="HR171"/>
      <c r="HS171"/>
      <c r="HT171"/>
      <c r="HU171"/>
      <c r="HV171"/>
      <c r="HW171"/>
      <c r="HX171"/>
      <c r="HY171"/>
      <c r="HZ171"/>
      <c r="IA171"/>
      <c r="IB171"/>
      <c r="IC171"/>
      <c r="ID171"/>
      <c r="IE171"/>
      <c r="IF171"/>
      <c r="IG171"/>
      <c r="IH171"/>
      <c r="II171"/>
      <c r="IJ171"/>
      <c r="IK171"/>
      <c r="IL171"/>
      <c r="IM171"/>
      <c r="IN171"/>
      <c r="IO171"/>
      <c r="IP171"/>
      <c r="IQ171"/>
      <c r="IR171"/>
      <c r="IS171"/>
      <c r="IT171"/>
      <c r="IU171"/>
      <c r="IV171"/>
      <c r="IW171"/>
      <c r="IX171"/>
      <c r="IY171"/>
      <c r="IZ171"/>
      <c r="JA171"/>
      <c r="JB171"/>
      <c r="JC171"/>
      <c r="JD171"/>
      <c r="JE171"/>
      <c r="JF171"/>
      <c r="JG171"/>
      <c r="JH171"/>
      <c r="JI171"/>
      <c r="JJ171"/>
      <c r="JK171"/>
      <c r="JL171"/>
      <c r="JM171"/>
      <c r="JN171"/>
      <c r="JO171"/>
      <c r="JP171"/>
      <c r="JQ171"/>
      <c r="JR171"/>
      <c r="JS171"/>
      <c r="JT171"/>
      <c r="JU171"/>
      <c r="JV171"/>
      <c r="JW171"/>
      <c r="JX171"/>
      <c r="JY171"/>
      <c r="JZ171"/>
      <c r="KA171"/>
      <c r="KB171"/>
      <c r="KC171"/>
      <c r="KD171"/>
      <c r="KE171"/>
      <c r="KF171"/>
      <c r="KG171"/>
      <c r="KH171"/>
      <c r="KI171"/>
      <c r="KJ171"/>
      <c r="KK171"/>
      <c r="KL171"/>
      <c r="KM171"/>
      <c r="KN171"/>
      <c r="KO171"/>
      <c r="KP171"/>
      <c r="KQ171"/>
      <c r="KR171"/>
      <c r="KS171"/>
      <c r="KT171"/>
      <c r="KU171"/>
      <c r="KV171"/>
      <c r="KW171"/>
      <c r="KX171"/>
      <c r="KY171"/>
      <c r="KZ171"/>
      <c r="LA171"/>
      <c r="LB171"/>
      <c r="LC171"/>
      <c r="LD171"/>
      <c r="LE171"/>
      <c r="LF171"/>
      <c r="LG171"/>
      <c r="LH171"/>
      <c r="LI171"/>
      <c r="LJ171"/>
      <c r="LK171"/>
      <c r="LL171"/>
      <c r="LM171"/>
      <c r="LN171"/>
      <c r="LO171"/>
      <c r="LP171"/>
      <c r="LQ171"/>
      <c r="LR171"/>
      <c r="LS171"/>
      <c r="LT171"/>
      <c r="LU171"/>
      <c r="LV171"/>
      <c r="LW171"/>
      <c r="LX171"/>
      <c r="LY171"/>
      <c r="LZ171"/>
      <c r="MA171"/>
      <c r="MB171"/>
      <c r="MC171"/>
      <c r="MD171"/>
      <c r="ME171"/>
      <c r="MF171"/>
      <c r="MG171"/>
      <c r="MH171"/>
      <c r="MI171"/>
      <c r="MJ171"/>
      <c r="MK171"/>
      <c r="ML171"/>
      <c r="MM171"/>
      <c r="MN171"/>
      <c r="MO171"/>
      <c r="MP171"/>
      <c r="MQ171"/>
      <c r="MR171"/>
      <c r="MS171"/>
      <c r="MT171"/>
      <c r="MU171"/>
      <c r="MV171"/>
      <c r="MW171"/>
      <c r="MX171"/>
      <c r="MY171"/>
      <c r="MZ171"/>
      <c r="NA171"/>
      <c r="NB171"/>
      <c r="NC171"/>
      <c r="ND171"/>
      <c r="NE171"/>
      <c r="NF171"/>
      <c r="NG171"/>
      <c r="NH171"/>
      <c r="NI171"/>
      <c r="NJ171"/>
      <c r="NK171"/>
      <c r="NL171"/>
      <c r="NM171"/>
      <c r="NN171"/>
      <c r="NO171"/>
      <c r="NP171"/>
      <c r="NQ171"/>
      <c r="NR171"/>
      <c r="NS171"/>
      <c r="NT171"/>
      <c r="NU171"/>
      <c r="NV171"/>
      <c r="NW171"/>
      <c r="NX171"/>
      <c r="NY171"/>
      <c r="NZ171"/>
      <c r="OA171"/>
      <c r="OB171"/>
      <c r="OC171"/>
      <c r="OD171"/>
      <c r="OE171"/>
      <c r="OF171"/>
      <c r="OG171"/>
      <c r="OH171"/>
      <c r="OI171"/>
      <c r="OJ171"/>
      <c r="OK171"/>
      <c r="OL171"/>
      <c r="OM171"/>
      <c r="ON171"/>
      <c r="OO171"/>
      <c r="OP171"/>
      <c r="OQ171"/>
      <c r="OR171"/>
      <c r="OS171"/>
      <c r="OT171"/>
      <c r="OU171"/>
      <c r="OV171"/>
      <c r="OW171"/>
      <c r="OX171"/>
      <c r="OY171"/>
      <c r="OZ171"/>
      <c r="PA171"/>
      <c r="PB171"/>
      <c r="PC171"/>
      <c r="PD171"/>
      <c r="PE171"/>
      <c r="PF171"/>
      <c r="PG171"/>
      <c r="PH171"/>
      <c r="PI171"/>
      <c r="PJ171"/>
      <c r="PK171"/>
      <c r="PL171"/>
      <c r="PM171"/>
      <c r="PN171"/>
      <c r="PO171"/>
      <c r="PP171"/>
      <c r="PQ171"/>
      <c r="PR171"/>
      <c r="PS171"/>
      <c r="PT171"/>
      <c r="PU171"/>
      <c r="PV171"/>
      <c r="PW171"/>
      <c r="PX171"/>
      <c r="PY171"/>
      <c r="PZ171"/>
      <c r="QA171"/>
      <c r="QB171"/>
      <c r="QC171"/>
      <c r="QD171"/>
      <c r="QE171"/>
      <c r="QF171"/>
      <c r="QG171"/>
      <c r="QH171"/>
      <c r="QI171"/>
      <c r="QJ171"/>
      <c r="QK171"/>
      <c r="QL171"/>
      <c r="QM171"/>
      <c r="QN171"/>
      <c r="QO171"/>
      <c r="QP171"/>
      <c r="QQ171"/>
      <c r="QR171"/>
      <c r="QS171"/>
      <c r="QT171"/>
      <c r="QU171"/>
      <c r="QV171"/>
      <c r="QW171"/>
      <c r="QX171"/>
      <c r="QY171"/>
      <c r="QZ171"/>
      <c r="RA171"/>
      <c r="RB171"/>
      <c r="RC171"/>
      <c r="RD171"/>
      <c r="RE171"/>
      <c r="RF171"/>
      <c r="RG171"/>
      <c r="RH171"/>
      <c r="RI171"/>
      <c r="RJ171"/>
      <c r="RK171"/>
      <c r="RL171"/>
      <c r="RM171"/>
      <c r="RN171"/>
      <c r="RO171"/>
      <c r="RP171"/>
      <c r="RQ171"/>
      <c r="RR171"/>
      <c r="RS171"/>
      <c r="RT171"/>
      <c r="RU171"/>
      <c r="RV171"/>
      <c r="RW171"/>
      <c r="RX171"/>
      <c r="RY171"/>
      <c r="RZ171"/>
      <c r="SA171"/>
      <c r="SB171"/>
      <c r="SC171"/>
      <c r="SD171"/>
      <c r="SE171"/>
      <c r="SF171"/>
      <c r="SG171"/>
      <c r="SH171"/>
      <c r="SI171"/>
      <c r="SJ171"/>
      <c r="SK171"/>
      <c r="SL171"/>
      <c r="SM171"/>
      <c r="SN171"/>
      <c r="SO171"/>
      <c r="SP171"/>
      <c r="SQ171"/>
      <c r="SR171"/>
      <c r="SS171"/>
      <c r="ST171"/>
      <c r="SU171"/>
      <c r="SV171"/>
      <c r="SW171"/>
      <c r="SX171"/>
      <c r="SY171"/>
      <c r="SZ171"/>
      <c r="TA171"/>
      <c r="TB171"/>
      <c r="TC171"/>
      <c r="TD171"/>
      <c r="TE171"/>
      <c r="TF171"/>
      <c r="TG171"/>
      <c r="TH171"/>
      <c r="TI171"/>
      <c r="TJ171"/>
      <c r="TK171"/>
      <c r="TL171"/>
      <c r="TM171"/>
      <c r="TN171"/>
      <c r="TO171"/>
      <c r="TP171"/>
      <c r="TQ171"/>
      <c r="TR171"/>
      <c r="TS171"/>
      <c r="TT171"/>
      <c r="TU171"/>
      <c r="TV171"/>
      <c r="TW171"/>
      <c r="TX171"/>
      <c r="TY171"/>
      <c r="TZ171"/>
      <c r="UA171"/>
      <c r="UB171"/>
      <c r="UC171"/>
      <c r="UD171"/>
      <c r="UE171"/>
      <c r="UF171"/>
      <c r="UG171"/>
      <c r="UH171"/>
      <c r="UI171"/>
      <c r="UJ171"/>
      <c r="UK171"/>
      <c r="UL171"/>
      <c r="UM171"/>
      <c r="UN171"/>
      <c r="UO171"/>
      <c r="UP171"/>
      <c r="UQ171"/>
      <c r="UR171"/>
      <c r="US171"/>
      <c r="UT171"/>
      <c r="UU171"/>
      <c r="UV171"/>
      <c r="UW171"/>
      <c r="UX171"/>
      <c r="UY171"/>
      <c r="UZ171"/>
      <c r="VA171"/>
      <c r="VB171"/>
      <c r="VC171"/>
      <c r="VD171"/>
      <c r="VE171"/>
      <c r="VF171"/>
      <c r="VG171"/>
      <c r="VH171"/>
      <c r="VI171"/>
      <c r="VJ171"/>
      <c r="VK171"/>
      <c r="VL171"/>
      <c r="VM171"/>
      <c r="VN171"/>
      <c r="VO171"/>
      <c r="VP171"/>
      <c r="VQ171"/>
      <c r="VR171"/>
      <c r="VS171"/>
      <c r="VT171"/>
      <c r="VU171"/>
      <c r="VV171"/>
      <c r="VW171"/>
      <c r="VX171"/>
      <c r="VY171"/>
      <c r="VZ171"/>
      <c r="WA171"/>
      <c r="WB171"/>
      <c r="WC171"/>
      <c r="WD171"/>
      <c r="WE171"/>
      <c r="WF171"/>
      <c r="WG171"/>
      <c r="WH171"/>
      <c r="WI171"/>
      <c r="WJ171"/>
      <c r="WK171"/>
      <c r="WL171"/>
      <c r="WM171"/>
      <c r="WN171"/>
      <c r="WO171"/>
      <c r="WP171"/>
      <c r="WQ171"/>
      <c r="WR171"/>
      <c r="WS171"/>
      <c r="WT171"/>
      <c r="WU171"/>
      <c r="WV171"/>
      <c r="WW171"/>
      <c r="WX171"/>
      <c r="WY171"/>
      <c r="WZ171"/>
      <c r="XA171"/>
      <c r="XB171"/>
      <c r="XC171"/>
      <c r="XD171"/>
      <c r="XE171"/>
      <c r="XF171"/>
      <c r="XG171"/>
      <c r="XH171"/>
      <c r="XI171"/>
      <c r="XJ171"/>
      <c r="XK171"/>
      <c r="XL171"/>
      <c r="XM171"/>
      <c r="XN171"/>
      <c r="XO171"/>
      <c r="XP171"/>
      <c r="XQ171"/>
      <c r="XR171"/>
      <c r="XS171"/>
      <c r="XT171"/>
      <c r="XU171"/>
      <c r="XV171"/>
      <c r="XW171"/>
      <c r="XX171"/>
      <c r="XY171"/>
      <c r="XZ171"/>
      <c r="YA171"/>
      <c r="YB171"/>
      <c r="YC171"/>
      <c r="YD171"/>
      <c r="YE171"/>
      <c r="YF171"/>
      <c r="YG171"/>
      <c r="YH171"/>
      <c r="YI171"/>
      <c r="YJ171"/>
      <c r="YK171"/>
      <c r="YL171"/>
      <c r="YM171"/>
      <c r="YN171"/>
      <c r="YO171"/>
      <c r="YP171"/>
      <c r="YQ171"/>
      <c r="YR171"/>
      <c r="YS171"/>
      <c r="YT171"/>
      <c r="YU171"/>
      <c r="YV171"/>
      <c r="YW171"/>
      <c r="YX171"/>
      <c r="YY171"/>
      <c r="YZ171"/>
      <c r="ZA171"/>
      <c r="ZB171"/>
      <c r="ZC171"/>
      <c r="ZD171"/>
      <c r="ZE171"/>
      <c r="ZF171"/>
      <c r="ZG171"/>
      <c r="ZH171"/>
      <c r="ZI171"/>
      <c r="ZJ171"/>
      <c r="ZK171"/>
      <c r="ZL171"/>
      <c r="ZM171"/>
      <c r="ZN171"/>
      <c r="ZO171"/>
      <c r="ZP171"/>
      <c r="ZQ171"/>
      <c r="ZR171"/>
      <c r="ZS171"/>
      <c r="ZT171"/>
      <c r="ZU171"/>
      <c r="ZV171"/>
      <c r="ZW171"/>
      <c r="ZX171"/>
      <c r="ZY171"/>
      <c r="ZZ171"/>
      <c r="AAA171"/>
      <c r="AAB171"/>
      <c r="AAC171"/>
      <c r="AAD171"/>
      <c r="AAE171"/>
      <c r="AAF171"/>
      <c r="AAG171"/>
      <c r="AAH171"/>
      <c r="AAI171"/>
      <c r="AAJ171"/>
      <c r="AAK171"/>
      <c r="AAL171"/>
      <c r="AAM171"/>
      <c r="AAN171"/>
      <c r="AAO171"/>
      <c r="AAP171"/>
      <c r="AAQ171"/>
      <c r="AAR171"/>
      <c r="AAS171"/>
      <c r="AAT171"/>
      <c r="AAU171"/>
      <c r="AAV171"/>
      <c r="AAW171"/>
      <c r="AAX171"/>
      <c r="AAY171"/>
      <c r="AAZ171"/>
      <c r="ABA171"/>
      <c r="ABB171"/>
      <c r="ABC171"/>
      <c r="ABD171"/>
      <c r="ABE171"/>
      <c r="ABF171"/>
      <c r="ABG171"/>
      <c r="ABH171"/>
      <c r="ABI171"/>
      <c r="ABJ171"/>
      <c r="ABK171"/>
      <c r="ABL171"/>
      <c r="ABM171"/>
      <c r="ABN171"/>
      <c r="ABO171"/>
      <c r="ABP171"/>
      <c r="ABQ171"/>
      <c r="ABR171"/>
      <c r="ABS171"/>
      <c r="ABT171"/>
      <c r="ABU171"/>
      <c r="ABV171"/>
      <c r="ABW171"/>
      <c r="ABX171"/>
      <c r="ABY171"/>
      <c r="ABZ171"/>
      <c r="ACA171"/>
      <c r="ACB171"/>
      <c r="ACC171"/>
      <c r="ACD171"/>
      <c r="ACE171"/>
      <c r="ACF171"/>
      <c r="ACG171"/>
      <c r="ACH171"/>
      <c r="ACI171"/>
      <c r="ACJ171"/>
      <c r="ACK171"/>
      <c r="ACL171"/>
      <c r="ACM171"/>
      <c r="ACN171"/>
      <c r="ACO171"/>
      <c r="ACP171"/>
      <c r="ACQ171"/>
      <c r="ACR171"/>
      <c r="ACS171"/>
      <c r="ACT171"/>
      <c r="ACU171"/>
      <c r="ACV171"/>
      <c r="ACW171"/>
      <c r="ACX171"/>
      <c r="ACY171"/>
      <c r="ACZ171"/>
      <c r="ADA171"/>
      <c r="ADB171"/>
      <c r="ADC171"/>
      <c r="ADD171"/>
      <c r="ADE171"/>
      <c r="ADF171"/>
      <c r="ADG171"/>
      <c r="ADH171"/>
      <c r="ADI171"/>
      <c r="ADJ171"/>
      <c r="ADK171"/>
      <c r="ADL171"/>
      <c r="ADM171"/>
      <c r="ADN171"/>
      <c r="ADO171"/>
      <c r="ADP171"/>
      <c r="ADQ171"/>
      <c r="ADR171"/>
      <c r="ADS171"/>
      <c r="ADT171"/>
      <c r="ADU171"/>
      <c r="ADV171"/>
      <c r="ADW171"/>
      <c r="ADX171"/>
      <c r="ADY171"/>
      <c r="ADZ171"/>
      <c r="AEA171"/>
      <c r="AEB171"/>
      <c r="AEC171"/>
      <c r="AED171"/>
      <c r="AEE171"/>
      <c r="AEF171"/>
      <c r="AEG171"/>
      <c r="AEH171"/>
      <c r="AEI171"/>
      <c r="AEJ171"/>
      <c r="AEK171"/>
      <c r="AEL171"/>
      <c r="AEM171"/>
      <c r="AEN171"/>
      <c r="AEO171"/>
      <c r="AEP171"/>
      <c r="AEQ171"/>
      <c r="AER171"/>
      <c r="AES171"/>
      <c r="AET171"/>
      <c r="AEU171"/>
      <c r="AEV171"/>
      <c r="AEW171"/>
      <c r="AEX171"/>
      <c r="AEY171"/>
      <c r="AEZ171"/>
      <c r="AFA171"/>
      <c r="AFB171"/>
      <c r="AFC171"/>
      <c r="AFD171"/>
      <c r="AFE171"/>
      <c r="AFF171"/>
      <c r="AFG171"/>
      <c r="AFH171"/>
      <c r="AFI171"/>
      <c r="AFJ171"/>
      <c r="AFK171"/>
      <c r="AFL171"/>
      <c r="AFM171"/>
      <c r="AFN171"/>
      <c r="AFO171"/>
      <c r="AFP171"/>
      <c r="AFQ171"/>
      <c r="AFR171"/>
      <c r="AFS171"/>
      <c r="AFT171"/>
      <c r="AFU171"/>
      <c r="AFV171"/>
      <c r="AFW171"/>
      <c r="AFX171"/>
      <c r="AFY171"/>
      <c r="AFZ171"/>
      <c r="AGA171"/>
      <c r="AGB171"/>
      <c r="AGC171"/>
      <c r="AGD171"/>
      <c r="AGE171"/>
      <c r="AGF171"/>
      <c r="AGG171"/>
      <c r="AGH171"/>
      <c r="AGI171"/>
      <c r="AGJ171"/>
      <c r="AGK171"/>
      <c r="AGL171"/>
      <c r="AGM171"/>
      <c r="AGN171"/>
      <c r="AGO171"/>
      <c r="AGP171"/>
      <c r="AGQ171"/>
      <c r="AGR171"/>
      <c r="AGS171"/>
      <c r="AGT171"/>
      <c r="AGU171"/>
      <c r="AGV171"/>
      <c r="AGW171"/>
      <c r="AGX171"/>
      <c r="AGY171"/>
      <c r="AGZ171"/>
      <c r="AHA171"/>
      <c r="AHB171"/>
      <c r="AHC171"/>
      <c r="AHD171"/>
      <c r="AHE171"/>
      <c r="AHF171"/>
      <c r="AHG171"/>
      <c r="AHH171"/>
      <c r="AHI171"/>
      <c r="AHJ171"/>
      <c r="AHK171"/>
      <c r="AHL171"/>
      <c r="AHM171"/>
      <c r="AHN171"/>
      <c r="AHO171"/>
      <c r="AHP171"/>
      <c r="AHQ171"/>
      <c r="AHR171"/>
      <c r="AHS171"/>
      <c r="AHT171"/>
      <c r="AHU171"/>
      <c r="AHV171"/>
      <c r="AHW171"/>
      <c r="AHX171"/>
      <c r="AHY171"/>
      <c r="AHZ171"/>
      <c r="AIA171"/>
      <c r="AIB171"/>
      <c r="AIC171"/>
      <c r="AID171"/>
      <c r="AIE171"/>
      <c r="AIF171"/>
      <c r="AIG171"/>
      <c r="AIH171"/>
      <c r="AII171"/>
      <c r="AIJ171"/>
      <c r="AIK171"/>
      <c r="AIL171"/>
      <c r="AIM171"/>
      <c r="AIN171"/>
      <c r="AIO171"/>
      <c r="AIP171"/>
      <c r="AIQ171"/>
      <c r="AIR171"/>
      <c r="AIS171"/>
      <c r="AIT171"/>
      <c r="AIU171"/>
      <c r="AIV171"/>
      <c r="AIW171"/>
      <c r="AIX171"/>
      <c r="AIY171"/>
      <c r="AIZ171"/>
      <c r="AJA171"/>
      <c r="AJB171"/>
      <c r="AJC171"/>
      <c r="AJD171"/>
      <c r="AJE171"/>
      <c r="AJF171"/>
      <c r="AJG171"/>
      <c r="AJH171"/>
      <c r="AJI171"/>
      <c r="AJJ171"/>
      <c r="AJK171"/>
      <c r="AJL171"/>
      <c r="AJM171"/>
      <c r="AJN171"/>
      <c r="AJO171"/>
      <c r="AJP171"/>
      <c r="AJQ171"/>
      <c r="AJR171"/>
      <c r="AJS171"/>
      <c r="AJT171"/>
      <c r="AJU171"/>
      <c r="AJV171"/>
      <c r="AJW171"/>
      <c r="AJX171"/>
      <c r="AJY171"/>
      <c r="AJZ171"/>
      <c r="AKA171"/>
      <c r="AKB171"/>
      <c r="AKC171"/>
      <c r="AKD171"/>
      <c r="AKE171"/>
      <c r="AKF171"/>
      <c r="AKG171"/>
      <c r="AKH171"/>
      <c r="AKI171"/>
      <c r="AKJ171"/>
      <c r="AKK171"/>
      <c r="AKL171"/>
      <c r="AKM171"/>
      <c r="AKN171"/>
      <c r="AKO171"/>
      <c r="AKP171"/>
      <c r="AKQ171"/>
      <c r="AKR171"/>
      <c r="AKS171"/>
      <c r="AKT171"/>
      <c r="AKU171"/>
      <c r="AKV171"/>
      <c r="AKW171"/>
      <c r="AKX171"/>
      <c r="AKY171"/>
      <c r="AKZ171"/>
      <c r="ALA171"/>
      <c r="ALB171"/>
      <c r="ALC171"/>
      <c r="ALD171"/>
      <c r="ALE171"/>
      <c r="ALF171"/>
      <c r="ALG171"/>
      <c r="ALH171"/>
      <c r="ALI171"/>
      <c r="ALJ171"/>
      <c r="ALK171"/>
      <c r="ALL171"/>
      <c r="ALM171"/>
      <c r="ALN171"/>
      <c r="ALO171"/>
      <c r="ALP171"/>
      <c r="ALQ171"/>
      <c r="ALR171"/>
      <c r="ALS171"/>
      <c r="ALT171"/>
      <c r="ALU171"/>
      <c r="ALV171"/>
      <c r="ALW171"/>
      <c r="ALX171"/>
      <c r="ALY171"/>
      <c r="ALZ171"/>
      <c r="AMA171"/>
      <c r="AMB171"/>
      <c r="AMC171"/>
      <c r="AMD171"/>
      <c r="AME171"/>
      <c r="AMF171"/>
      <c r="AMG171"/>
    </row>
    <row r="172" spans="1:1021">
      <c r="A172" s="583" t="s">
        <v>575</v>
      </c>
      <c r="B172" s="587"/>
      <c r="C172" s="585"/>
      <c r="D172" s="586">
        <f>SUM(D170:D171)</f>
        <v>0</v>
      </c>
      <c r="E172" s="586"/>
      <c r="F172" s="586">
        <f t="shared" ref="F172:J172" si="22">SUM(F170:F171)</f>
        <v>0</v>
      </c>
      <c r="G172" s="586"/>
      <c r="H172" s="586">
        <f t="shared" si="22"/>
        <v>0</v>
      </c>
      <c r="I172" s="586"/>
      <c r="J172" s="586">
        <f t="shared" si="22"/>
        <v>0</v>
      </c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  <c r="GJ172"/>
      <c r="GK172"/>
      <c r="GL172"/>
      <c r="GM172"/>
      <c r="GN172"/>
      <c r="GO172"/>
      <c r="GP172"/>
      <c r="GQ172"/>
      <c r="GR172"/>
      <c r="GS172"/>
      <c r="GT172"/>
      <c r="GU172"/>
      <c r="GV172"/>
      <c r="GW172"/>
      <c r="GX172"/>
      <c r="GY172"/>
      <c r="GZ172"/>
      <c r="HA172"/>
      <c r="HB172"/>
      <c r="HC172"/>
      <c r="HD172"/>
      <c r="HE172"/>
      <c r="HF172"/>
      <c r="HG172"/>
      <c r="HH172"/>
      <c r="HI172"/>
      <c r="HJ172"/>
      <c r="HK172"/>
      <c r="HL172"/>
      <c r="HM172"/>
      <c r="HN172"/>
      <c r="HO172"/>
      <c r="HP172"/>
      <c r="HQ172"/>
      <c r="HR172"/>
      <c r="HS172"/>
      <c r="HT172"/>
      <c r="HU172"/>
      <c r="HV172"/>
      <c r="HW172"/>
      <c r="HX172"/>
      <c r="HY172"/>
      <c r="HZ172"/>
      <c r="IA172"/>
      <c r="IB172"/>
      <c r="IC172"/>
      <c r="ID172"/>
      <c r="IE172"/>
      <c r="IF172"/>
      <c r="IG172"/>
      <c r="IH172"/>
      <c r="II172"/>
      <c r="IJ172"/>
      <c r="IK172"/>
      <c r="IL172"/>
      <c r="IM172"/>
      <c r="IN172"/>
      <c r="IO172"/>
      <c r="IP172"/>
      <c r="IQ172"/>
      <c r="IR172"/>
      <c r="IS172"/>
      <c r="IT172"/>
      <c r="IU172"/>
      <c r="IV172"/>
      <c r="IW172"/>
      <c r="IX172"/>
      <c r="IY172"/>
      <c r="IZ172"/>
      <c r="JA172"/>
      <c r="JB172"/>
      <c r="JC172"/>
      <c r="JD172"/>
      <c r="JE172"/>
      <c r="JF172"/>
      <c r="JG172"/>
      <c r="JH172"/>
      <c r="JI172"/>
      <c r="JJ172"/>
      <c r="JK172"/>
      <c r="JL172"/>
      <c r="JM172"/>
      <c r="JN172"/>
      <c r="JO172"/>
      <c r="JP172"/>
      <c r="JQ172"/>
      <c r="JR172"/>
      <c r="JS172"/>
      <c r="JT172"/>
      <c r="JU172"/>
      <c r="JV172"/>
      <c r="JW172"/>
      <c r="JX172"/>
      <c r="JY172"/>
      <c r="JZ172"/>
      <c r="KA172"/>
      <c r="KB172"/>
      <c r="KC172"/>
      <c r="KD172"/>
      <c r="KE172"/>
      <c r="KF172"/>
      <c r="KG172"/>
      <c r="KH172"/>
      <c r="KI172"/>
      <c r="KJ172"/>
      <c r="KK172"/>
      <c r="KL172"/>
      <c r="KM172"/>
      <c r="KN172"/>
      <c r="KO172"/>
      <c r="KP172"/>
      <c r="KQ172"/>
      <c r="KR172"/>
      <c r="KS172"/>
      <c r="KT172"/>
      <c r="KU172"/>
      <c r="KV172"/>
      <c r="KW172"/>
      <c r="KX172"/>
      <c r="KY172"/>
      <c r="KZ172"/>
      <c r="LA172"/>
      <c r="LB172"/>
      <c r="LC172"/>
      <c r="LD172"/>
      <c r="LE172"/>
      <c r="LF172"/>
      <c r="LG172"/>
      <c r="LH172"/>
      <c r="LI172"/>
      <c r="LJ172"/>
      <c r="LK172"/>
      <c r="LL172"/>
      <c r="LM172"/>
      <c r="LN172"/>
      <c r="LO172"/>
      <c r="LP172"/>
      <c r="LQ172"/>
      <c r="LR172"/>
      <c r="LS172"/>
      <c r="LT172"/>
      <c r="LU172"/>
      <c r="LV172"/>
      <c r="LW172"/>
      <c r="LX172"/>
      <c r="LY172"/>
      <c r="LZ172"/>
      <c r="MA172"/>
      <c r="MB172"/>
      <c r="MC172"/>
      <c r="MD172"/>
      <c r="ME172"/>
      <c r="MF172"/>
      <c r="MG172"/>
      <c r="MH172"/>
      <c r="MI172"/>
      <c r="MJ172"/>
      <c r="MK172"/>
      <c r="ML172"/>
      <c r="MM172"/>
      <c r="MN172"/>
      <c r="MO172"/>
      <c r="MP172"/>
      <c r="MQ172"/>
      <c r="MR172"/>
      <c r="MS172"/>
      <c r="MT172"/>
      <c r="MU172"/>
      <c r="MV172"/>
      <c r="MW172"/>
      <c r="MX172"/>
      <c r="MY172"/>
      <c r="MZ172"/>
      <c r="NA172"/>
      <c r="NB172"/>
      <c r="NC172"/>
      <c r="ND172"/>
      <c r="NE172"/>
      <c r="NF172"/>
      <c r="NG172"/>
      <c r="NH172"/>
      <c r="NI172"/>
      <c r="NJ172"/>
      <c r="NK172"/>
      <c r="NL172"/>
      <c r="NM172"/>
      <c r="NN172"/>
      <c r="NO172"/>
      <c r="NP172"/>
      <c r="NQ172"/>
      <c r="NR172"/>
      <c r="NS172"/>
      <c r="NT172"/>
      <c r="NU172"/>
      <c r="NV172"/>
      <c r="NW172"/>
      <c r="NX172"/>
      <c r="NY172"/>
      <c r="NZ172"/>
      <c r="OA172"/>
      <c r="OB172"/>
      <c r="OC172"/>
      <c r="OD172"/>
      <c r="OE172"/>
      <c r="OF172"/>
      <c r="OG172"/>
      <c r="OH172"/>
      <c r="OI172"/>
      <c r="OJ172"/>
      <c r="OK172"/>
      <c r="OL172"/>
      <c r="OM172"/>
      <c r="ON172"/>
      <c r="OO172"/>
      <c r="OP172"/>
      <c r="OQ172"/>
      <c r="OR172"/>
      <c r="OS172"/>
      <c r="OT172"/>
      <c r="OU172"/>
      <c r="OV172"/>
      <c r="OW172"/>
      <c r="OX172"/>
      <c r="OY172"/>
      <c r="OZ172"/>
      <c r="PA172"/>
      <c r="PB172"/>
      <c r="PC172"/>
      <c r="PD172"/>
      <c r="PE172"/>
      <c r="PF172"/>
      <c r="PG172"/>
      <c r="PH172"/>
      <c r="PI172"/>
      <c r="PJ172"/>
      <c r="PK172"/>
      <c r="PL172"/>
      <c r="PM172"/>
      <c r="PN172"/>
      <c r="PO172"/>
      <c r="PP172"/>
      <c r="PQ172"/>
      <c r="PR172"/>
      <c r="PS172"/>
      <c r="PT172"/>
      <c r="PU172"/>
      <c r="PV172"/>
      <c r="PW172"/>
      <c r="PX172"/>
      <c r="PY172"/>
      <c r="PZ172"/>
      <c r="QA172"/>
      <c r="QB172"/>
      <c r="QC172"/>
      <c r="QD172"/>
      <c r="QE172"/>
      <c r="QF172"/>
      <c r="QG172"/>
      <c r="QH172"/>
      <c r="QI172"/>
      <c r="QJ172"/>
      <c r="QK172"/>
      <c r="QL172"/>
      <c r="QM172"/>
      <c r="QN172"/>
      <c r="QO172"/>
      <c r="QP172"/>
      <c r="QQ172"/>
      <c r="QR172"/>
      <c r="QS172"/>
      <c r="QT172"/>
      <c r="QU172"/>
      <c r="QV172"/>
      <c r="QW172"/>
      <c r="QX172"/>
      <c r="QY172"/>
      <c r="QZ172"/>
      <c r="RA172"/>
      <c r="RB172"/>
      <c r="RC172"/>
      <c r="RD172"/>
      <c r="RE172"/>
      <c r="RF172"/>
      <c r="RG172"/>
      <c r="RH172"/>
      <c r="RI172"/>
      <c r="RJ172"/>
      <c r="RK172"/>
      <c r="RL172"/>
      <c r="RM172"/>
      <c r="RN172"/>
      <c r="RO172"/>
      <c r="RP172"/>
      <c r="RQ172"/>
      <c r="RR172"/>
      <c r="RS172"/>
      <c r="RT172"/>
      <c r="RU172"/>
      <c r="RV172"/>
      <c r="RW172"/>
      <c r="RX172"/>
      <c r="RY172"/>
      <c r="RZ172"/>
      <c r="SA172"/>
      <c r="SB172"/>
      <c r="SC172"/>
      <c r="SD172"/>
      <c r="SE172"/>
      <c r="SF172"/>
      <c r="SG172"/>
      <c r="SH172"/>
      <c r="SI172"/>
      <c r="SJ172"/>
      <c r="SK172"/>
      <c r="SL172"/>
      <c r="SM172"/>
      <c r="SN172"/>
      <c r="SO172"/>
      <c r="SP172"/>
      <c r="SQ172"/>
      <c r="SR172"/>
      <c r="SS172"/>
      <c r="ST172"/>
      <c r="SU172"/>
      <c r="SV172"/>
      <c r="SW172"/>
      <c r="SX172"/>
      <c r="SY172"/>
      <c r="SZ172"/>
      <c r="TA172"/>
      <c r="TB172"/>
      <c r="TC172"/>
      <c r="TD172"/>
      <c r="TE172"/>
      <c r="TF172"/>
      <c r="TG172"/>
      <c r="TH172"/>
      <c r="TI172"/>
      <c r="TJ172"/>
      <c r="TK172"/>
      <c r="TL172"/>
      <c r="TM172"/>
      <c r="TN172"/>
      <c r="TO172"/>
      <c r="TP172"/>
      <c r="TQ172"/>
      <c r="TR172"/>
      <c r="TS172"/>
      <c r="TT172"/>
      <c r="TU172"/>
      <c r="TV172"/>
      <c r="TW172"/>
      <c r="TX172"/>
      <c r="TY172"/>
      <c r="TZ172"/>
      <c r="UA172"/>
      <c r="UB172"/>
      <c r="UC172"/>
      <c r="UD172"/>
      <c r="UE172"/>
      <c r="UF172"/>
      <c r="UG172"/>
      <c r="UH172"/>
      <c r="UI172"/>
      <c r="UJ172"/>
      <c r="UK172"/>
      <c r="UL172"/>
      <c r="UM172"/>
      <c r="UN172"/>
      <c r="UO172"/>
      <c r="UP172"/>
      <c r="UQ172"/>
      <c r="UR172"/>
      <c r="US172"/>
      <c r="UT172"/>
      <c r="UU172"/>
      <c r="UV172"/>
      <c r="UW172"/>
      <c r="UX172"/>
      <c r="UY172"/>
      <c r="UZ172"/>
      <c r="VA172"/>
      <c r="VB172"/>
      <c r="VC172"/>
      <c r="VD172"/>
      <c r="VE172"/>
      <c r="VF172"/>
      <c r="VG172"/>
      <c r="VH172"/>
      <c r="VI172"/>
      <c r="VJ172"/>
      <c r="VK172"/>
      <c r="VL172"/>
      <c r="VM172"/>
      <c r="VN172"/>
      <c r="VO172"/>
      <c r="VP172"/>
      <c r="VQ172"/>
      <c r="VR172"/>
      <c r="VS172"/>
      <c r="VT172"/>
      <c r="VU172"/>
      <c r="VV172"/>
      <c r="VW172"/>
      <c r="VX172"/>
      <c r="VY172"/>
      <c r="VZ172"/>
      <c r="WA172"/>
      <c r="WB172"/>
      <c r="WC172"/>
      <c r="WD172"/>
      <c r="WE172"/>
      <c r="WF172"/>
      <c r="WG172"/>
      <c r="WH172"/>
      <c r="WI172"/>
      <c r="WJ172"/>
      <c r="WK172"/>
      <c r="WL172"/>
      <c r="WM172"/>
      <c r="WN172"/>
      <c r="WO172"/>
      <c r="WP172"/>
      <c r="WQ172"/>
      <c r="WR172"/>
      <c r="WS172"/>
      <c r="WT172"/>
      <c r="WU172"/>
      <c r="WV172"/>
      <c r="WW172"/>
      <c r="WX172"/>
      <c r="WY172"/>
      <c r="WZ172"/>
      <c r="XA172"/>
      <c r="XB172"/>
      <c r="XC172"/>
      <c r="XD172"/>
      <c r="XE172"/>
      <c r="XF172"/>
      <c r="XG172"/>
      <c r="XH172"/>
      <c r="XI172"/>
      <c r="XJ172"/>
      <c r="XK172"/>
      <c r="XL172"/>
      <c r="XM172"/>
      <c r="XN172"/>
      <c r="XO172"/>
      <c r="XP172"/>
      <c r="XQ172"/>
      <c r="XR172"/>
      <c r="XS172"/>
      <c r="XT172"/>
      <c r="XU172"/>
      <c r="XV172"/>
      <c r="XW172"/>
      <c r="XX172"/>
      <c r="XY172"/>
      <c r="XZ172"/>
      <c r="YA172"/>
      <c r="YB172"/>
      <c r="YC172"/>
      <c r="YD172"/>
      <c r="YE172"/>
      <c r="YF172"/>
      <c r="YG172"/>
      <c r="YH172"/>
      <c r="YI172"/>
      <c r="YJ172"/>
      <c r="YK172"/>
      <c r="YL172"/>
      <c r="YM172"/>
      <c r="YN172"/>
      <c r="YO172"/>
      <c r="YP172"/>
      <c r="YQ172"/>
      <c r="YR172"/>
      <c r="YS172"/>
      <c r="YT172"/>
      <c r="YU172"/>
      <c r="YV172"/>
      <c r="YW172"/>
      <c r="YX172"/>
      <c r="YY172"/>
      <c r="YZ172"/>
      <c r="ZA172"/>
      <c r="ZB172"/>
      <c r="ZC172"/>
      <c r="ZD172"/>
      <c r="ZE172"/>
      <c r="ZF172"/>
      <c r="ZG172"/>
      <c r="ZH172"/>
      <c r="ZI172"/>
      <c r="ZJ172"/>
      <c r="ZK172"/>
      <c r="ZL172"/>
      <c r="ZM172"/>
      <c r="ZN172"/>
      <c r="ZO172"/>
      <c r="ZP172"/>
      <c r="ZQ172"/>
      <c r="ZR172"/>
      <c r="ZS172"/>
      <c r="ZT172"/>
      <c r="ZU172"/>
      <c r="ZV172"/>
      <c r="ZW172"/>
      <c r="ZX172"/>
      <c r="ZY172"/>
      <c r="ZZ172"/>
      <c r="AAA172"/>
      <c r="AAB172"/>
      <c r="AAC172"/>
      <c r="AAD172"/>
      <c r="AAE172"/>
      <c r="AAF172"/>
      <c r="AAG172"/>
      <c r="AAH172"/>
      <c r="AAI172"/>
      <c r="AAJ172"/>
      <c r="AAK172"/>
      <c r="AAL172"/>
      <c r="AAM172"/>
      <c r="AAN172"/>
      <c r="AAO172"/>
      <c r="AAP172"/>
      <c r="AAQ172"/>
      <c r="AAR172"/>
      <c r="AAS172"/>
      <c r="AAT172"/>
      <c r="AAU172"/>
      <c r="AAV172"/>
      <c r="AAW172"/>
      <c r="AAX172"/>
      <c r="AAY172"/>
      <c r="AAZ172"/>
      <c r="ABA172"/>
      <c r="ABB172"/>
      <c r="ABC172"/>
      <c r="ABD172"/>
      <c r="ABE172"/>
      <c r="ABF172"/>
      <c r="ABG172"/>
      <c r="ABH172"/>
      <c r="ABI172"/>
      <c r="ABJ172"/>
      <c r="ABK172"/>
      <c r="ABL172"/>
      <c r="ABM172"/>
      <c r="ABN172"/>
      <c r="ABO172"/>
      <c r="ABP172"/>
      <c r="ABQ172"/>
      <c r="ABR172"/>
      <c r="ABS172"/>
      <c r="ABT172"/>
      <c r="ABU172"/>
      <c r="ABV172"/>
      <c r="ABW172"/>
      <c r="ABX172"/>
      <c r="ABY172"/>
      <c r="ABZ172"/>
      <c r="ACA172"/>
      <c r="ACB172"/>
      <c r="ACC172"/>
      <c r="ACD172"/>
      <c r="ACE172"/>
      <c r="ACF172"/>
      <c r="ACG172"/>
      <c r="ACH172"/>
      <c r="ACI172"/>
      <c r="ACJ172"/>
      <c r="ACK172"/>
      <c r="ACL172"/>
      <c r="ACM172"/>
      <c r="ACN172"/>
      <c r="ACO172"/>
      <c r="ACP172"/>
      <c r="ACQ172"/>
      <c r="ACR172"/>
      <c r="ACS172"/>
      <c r="ACT172"/>
      <c r="ACU172"/>
      <c r="ACV172"/>
      <c r="ACW172"/>
      <c r="ACX172"/>
      <c r="ACY172"/>
      <c r="ACZ172"/>
      <c r="ADA172"/>
      <c r="ADB172"/>
      <c r="ADC172"/>
      <c r="ADD172"/>
      <c r="ADE172"/>
      <c r="ADF172"/>
      <c r="ADG172"/>
      <c r="ADH172"/>
      <c r="ADI172"/>
      <c r="ADJ172"/>
      <c r="ADK172"/>
      <c r="ADL172"/>
      <c r="ADM172"/>
      <c r="ADN172"/>
      <c r="ADO172"/>
      <c r="ADP172"/>
      <c r="ADQ172"/>
      <c r="ADR172"/>
      <c r="ADS172"/>
      <c r="ADT172"/>
      <c r="ADU172"/>
      <c r="ADV172"/>
      <c r="ADW172"/>
      <c r="ADX172"/>
      <c r="ADY172"/>
      <c r="ADZ172"/>
      <c r="AEA172"/>
      <c r="AEB172"/>
      <c r="AEC172"/>
      <c r="AED172"/>
      <c r="AEE172"/>
      <c r="AEF172"/>
      <c r="AEG172"/>
      <c r="AEH172"/>
      <c r="AEI172"/>
      <c r="AEJ172"/>
      <c r="AEK172"/>
      <c r="AEL172"/>
      <c r="AEM172"/>
      <c r="AEN172"/>
      <c r="AEO172"/>
      <c r="AEP172"/>
      <c r="AEQ172"/>
      <c r="AER172"/>
      <c r="AES172"/>
      <c r="AET172"/>
      <c r="AEU172"/>
      <c r="AEV172"/>
      <c r="AEW172"/>
      <c r="AEX172"/>
      <c r="AEY172"/>
      <c r="AEZ172"/>
      <c r="AFA172"/>
      <c r="AFB172"/>
      <c r="AFC172"/>
      <c r="AFD172"/>
      <c r="AFE172"/>
      <c r="AFF172"/>
      <c r="AFG172"/>
      <c r="AFH172"/>
      <c r="AFI172"/>
      <c r="AFJ172"/>
      <c r="AFK172"/>
      <c r="AFL172"/>
      <c r="AFM172"/>
      <c r="AFN172"/>
      <c r="AFO172"/>
      <c r="AFP172"/>
      <c r="AFQ172"/>
      <c r="AFR172"/>
      <c r="AFS172"/>
      <c r="AFT172"/>
      <c r="AFU172"/>
      <c r="AFV172"/>
      <c r="AFW172"/>
      <c r="AFX172"/>
      <c r="AFY172"/>
      <c r="AFZ172"/>
      <c r="AGA172"/>
      <c r="AGB172"/>
      <c r="AGC172"/>
      <c r="AGD172"/>
      <c r="AGE172"/>
      <c r="AGF172"/>
      <c r="AGG172"/>
      <c r="AGH172"/>
      <c r="AGI172"/>
      <c r="AGJ172"/>
      <c r="AGK172"/>
      <c r="AGL172"/>
      <c r="AGM172"/>
      <c r="AGN172"/>
      <c r="AGO172"/>
      <c r="AGP172"/>
      <c r="AGQ172"/>
      <c r="AGR172"/>
      <c r="AGS172"/>
      <c r="AGT172"/>
      <c r="AGU172"/>
      <c r="AGV172"/>
      <c r="AGW172"/>
      <c r="AGX172"/>
      <c r="AGY172"/>
      <c r="AGZ172"/>
      <c r="AHA172"/>
      <c r="AHB172"/>
      <c r="AHC172"/>
      <c r="AHD172"/>
      <c r="AHE172"/>
      <c r="AHF172"/>
      <c r="AHG172"/>
      <c r="AHH172"/>
      <c r="AHI172"/>
      <c r="AHJ172"/>
      <c r="AHK172"/>
      <c r="AHL172"/>
      <c r="AHM172"/>
      <c r="AHN172"/>
      <c r="AHO172"/>
      <c r="AHP172"/>
      <c r="AHQ172"/>
      <c r="AHR172"/>
      <c r="AHS172"/>
      <c r="AHT172"/>
      <c r="AHU172"/>
      <c r="AHV172"/>
      <c r="AHW172"/>
      <c r="AHX172"/>
      <c r="AHY172"/>
      <c r="AHZ172"/>
      <c r="AIA172"/>
      <c r="AIB172"/>
      <c r="AIC172"/>
      <c r="AID172"/>
      <c r="AIE172"/>
      <c r="AIF172"/>
      <c r="AIG172"/>
      <c r="AIH172"/>
      <c r="AII172"/>
      <c r="AIJ172"/>
      <c r="AIK172"/>
      <c r="AIL172"/>
      <c r="AIM172"/>
      <c r="AIN172"/>
      <c r="AIO172"/>
      <c r="AIP172"/>
      <c r="AIQ172"/>
      <c r="AIR172"/>
      <c r="AIS172"/>
      <c r="AIT172"/>
      <c r="AIU172"/>
      <c r="AIV172"/>
      <c r="AIW172"/>
      <c r="AIX172"/>
      <c r="AIY172"/>
      <c r="AIZ172"/>
      <c r="AJA172"/>
      <c r="AJB172"/>
      <c r="AJC172"/>
      <c r="AJD172"/>
      <c r="AJE172"/>
      <c r="AJF172"/>
      <c r="AJG172"/>
      <c r="AJH172"/>
      <c r="AJI172"/>
      <c r="AJJ172"/>
      <c r="AJK172"/>
      <c r="AJL172"/>
      <c r="AJM172"/>
      <c r="AJN172"/>
      <c r="AJO172"/>
      <c r="AJP172"/>
      <c r="AJQ172"/>
      <c r="AJR172"/>
      <c r="AJS172"/>
      <c r="AJT172"/>
      <c r="AJU172"/>
      <c r="AJV172"/>
      <c r="AJW172"/>
      <c r="AJX172"/>
      <c r="AJY172"/>
      <c r="AJZ172"/>
      <c r="AKA172"/>
      <c r="AKB172"/>
      <c r="AKC172"/>
      <c r="AKD172"/>
      <c r="AKE172"/>
      <c r="AKF172"/>
      <c r="AKG172"/>
      <c r="AKH172"/>
      <c r="AKI172"/>
      <c r="AKJ172"/>
      <c r="AKK172"/>
      <c r="AKL172"/>
      <c r="AKM172"/>
      <c r="AKN172"/>
      <c r="AKO172"/>
      <c r="AKP172"/>
      <c r="AKQ172"/>
      <c r="AKR172"/>
      <c r="AKS172"/>
      <c r="AKT172"/>
      <c r="AKU172"/>
      <c r="AKV172"/>
      <c r="AKW172"/>
      <c r="AKX172"/>
      <c r="AKY172"/>
      <c r="AKZ172"/>
      <c r="ALA172"/>
      <c r="ALB172"/>
      <c r="ALC172"/>
      <c r="ALD172"/>
      <c r="ALE172"/>
      <c r="ALF172"/>
      <c r="ALG172"/>
      <c r="ALH172"/>
      <c r="ALI172"/>
      <c r="ALJ172"/>
      <c r="ALK172"/>
      <c r="ALL172"/>
      <c r="ALM172"/>
      <c r="ALN172"/>
      <c r="ALO172"/>
      <c r="ALP172"/>
      <c r="ALQ172"/>
      <c r="ALR172"/>
      <c r="ALS172"/>
      <c r="ALT172"/>
      <c r="ALU172"/>
      <c r="ALV172"/>
      <c r="ALW172"/>
      <c r="ALX172"/>
      <c r="ALY172"/>
      <c r="ALZ172"/>
      <c r="AMA172"/>
      <c r="AMB172"/>
      <c r="AMC172"/>
      <c r="AMD172"/>
      <c r="AME172"/>
      <c r="AMF172"/>
      <c r="AMG172"/>
    </row>
    <row r="173" spans="1:1021">
      <c r="A173" s="253"/>
      <c r="B173" s="258"/>
      <c r="C173" s="258"/>
      <c r="D173" s="258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  <c r="GJ173"/>
      <c r="GK173"/>
      <c r="GL173"/>
      <c r="GM173"/>
      <c r="GN173"/>
      <c r="GO173"/>
      <c r="GP173"/>
      <c r="GQ173"/>
      <c r="GR173"/>
      <c r="GS173"/>
      <c r="GT173"/>
      <c r="GU173"/>
      <c r="GV173"/>
      <c r="GW173"/>
      <c r="GX173"/>
      <c r="GY173"/>
      <c r="GZ173"/>
      <c r="HA173"/>
      <c r="HB173"/>
      <c r="HC173"/>
      <c r="HD173"/>
      <c r="HE173"/>
      <c r="HF173"/>
      <c r="HG173"/>
      <c r="HH173"/>
      <c r="HI173"/>
      <c r="HJ173"/>
      <c r="HK173"/>
      <c r="HL173"/>
      <c r="HM173"/>
      <c r="HN173"/>
      <c r="HO173"/>
      <c r="HP173"/>
      <c r="HQ173"/>
      <c r="HR173"/>
      <c r="HS173"/>
      <c r="HT173"/>
      <c r="HU173"/>
      <c r="HV173"/>
      <c r="HW173"/>
      <c r="HX173"/>
      <c r="HY173"/>
      <c r="HZ173"/>
      <c r="IA173"/>
      <c r="IB173"/>
      <c r="IC173"/>
      <c r="ID173"/>
      <c r="IE173"/>
      <c r="IF173"/>
      <c r="IG173"/>
      <c r="IH173"/>
      <c r="II173"/>
      <c r="IJ173"/>
      <c r="IK173"/>
      <c r="IL173"/>
      <c r="IM173"/>
      <c r="IN173"/>
      <c r="IO173"/>
      <c r="IP173"/>
      <c r="IQ173"/>
      <c r="IR173"/>
      <c r="IS173"/>
      <c r="IT173"/>
      <c r="IU173"/>
      <c r="IV173"/>
      <c r="IW173"/>
      <c r="IX173"/>
      <c r="IY173"/>
      <c r="IZ173"/>
      <c r="JA173"/>
      <c r="JB173"/>
      <c r="JC173"/>
      <c r="JD173"/>
      <c r="JE173"/>
      <c r="JF173"/>
      <c r="JG173"/>
      <c r="JH173"/>
      <c r="JI173"/>
      <c r="JJ173"/>
      <c r="JK173"/>
      <c r="JL173"/>
      <c r="JM173"/>
      <c r="JN173"/>
      <c r="JO173"/>
      <c r="JP173"/>
      <c r="JQ173"/>
      <c r="JR173"/>
      <c r="JS173"/>
      <c r="JT173"/>
      <c r="JU173"/>
      <c r="JV173"/>
      <c r="JW173"/>
      <c r="JX173"/>
      <c r="JY173"/>
      <c r="JZ173"/>
      <c r="KA173"/>
      <c r="KB173"/>
      <c r="KC173"/>
      <c r="KD173"/>
      <c r="KE173"/>
      <c r="KF173"/>
      <c r="KG173"/>
      <c r="KH173"/>
      <c r="KI173"/>
      <c r="KJ173"/>
      <c r="KK173"/>
      <c r="KL173"/>
      <c r="KM173"/>
      <c r="KN173"/>
      <c r="KO173"/>
      <c r="KP173"/>
      <c r="KQ173"/>
      <c r="KR173"/>
      <c r="KS173"/>
      <c r="KT173"/>
      <c r="KU173"/>
      <c r="KV173"/>
      <c r="KW173"/>
      <c r="KX173"/>
      <c r="KY173"/>
      <c r="KZ173"/>
      <c r="LA173"/>
      <c r="LB173"/>
      <c r="LC173"/>
      <c r="LD173"/>
      <c r="LE173"/>
      <c r="LF173"/>
      <c r="LG173"/>
      <c r="LH173"/>
      <c r="LI173"/>
      <c r="LJ173"/>
      <c r="LK173"/>
      <c r="LL173"/>
      <c r="LM173"/>
      <c r="LN173"/>
      <c r="LO173"/>
      <c r="LP173"/>
      <c r="LQ173"/>
      <c r="LR173"/>
      <c r="LS173"/>
      <c r="LT173"/>
      <c r="LU173"/>
      <c r="LV173"/>
      <c r="LW173"/>
      <c r="LX173"/>
      <c r="LY173"/>
      <c r="LZ173"/>
      <c r="MA173"/>
      <c r="MB173"/>
      <c r="MC173"/>
      <c r="MD173"/>
      <c r="ME173"/>
      <c r="MF173"/>
      <c r="MG173"/>
      <c r="MH173"/>
      <c r="MI173"/>
      <c r="MJ173"/>
      <c r="MK173"/>
      <c r="ML173"/>
      <c r="MM173"/>
      <c r="MN173"/>
      <c r="MO173"/>
      <c r="MP173"/>
      <c r="MQ173"/>
      <c r="MR173"/>
      <c r="MS173"/>
      <c r="MT173"/>
      <c r="MU173"/>
      <c r="MV173"/>
      <c r="MW173"/>
      <c r="MX173"/>
      <c r="MY173"/>
      <c r="MZ173"/>
      <c r="NA173"/>
      <c r="NB173"/>
      <c r="NC173"/>
      <c r="ND173"/>
      <c r="NE173"/>
      <c r="NF173"/>
      <c r="NG173"/>
      <c r="NH173"/>
      <c r="NI173"/>
      <c r="NJ173"/>
      <c r="NK173"/>
      <c r="NL173"/>
      <c r="NM173"/>
      <c r="NN173"/>
      <c r="NO173"/>
      <c r="NP173"/>
      <c r="NQ173"/>
      <c r="NR173"/>
      <c r="NS173"/>
      <c r="NT173"/>
      <c r="NU173"/>
      <c r="NV173"/>
      <c r="NW173"/>
      <c r="NX173"/>
      <c r="NY173"/>
      <c r="NZ173"/>
      <c r="OA173"/>
      <c r="OB173"/>
      <c r="OC173"/>
      <c r="OD173"/>
      <c r="OE173"/>
      <c r="OF173"/>
      <c r="OG173"/>
      <c r="OH173"/>
      <c r="OI173"/>
      <c r="OJ173"/>
      <c r="OK173"/>
      <c r="OL173"/>
      <c r="OM173"/>
      <c r="ON173"/>
      <c r="OO173"/>
      <c r="OP173"/>
      <c r="OQ173"/>
      <c r="OR173"/>
      <c r="OS173"/>
      <c r="OT173"/>
      <c r="OU173"/>
      <c r="OV173"/>
      <c r="OW173"/>
      <c r="OX173"/>
      <c r="OY173"/>
      <c r="OZ173"/>
      <c r="PA173"/>
      <c r="PB173"/>
      <c r="PC173"/>
      <c r="PD173"/>
      <c r="PE173"/>
      <c r="PF173"/>
      <c r="PG173"/>
      <c r="PH173"/>
      <c r="PI173"/>
      <c r="PJ173"/>
      <c r="PK173"/>
      <c r="PL173"/>
      <c r="PM173"/>
      <c r="PN173"/>
      <c r="PO173"/>
      <c r="PP173"/>
      <c r="PQ173"/>
      <c r="PR173"/>
      <c r="PS173"/>
      <c r="PT173"/>
      <c r="PU173"/>
      <c r="PV173"/>
      <c r="PW173"/>
      <c r="PX173"/>
      <c r="PY173"/>
      <c r="PZ173"/>
      <c r="QA173"/>
      <c r="QB173"/>
      <c r="QC173"/>
      <c r="QD173"/>
      <c r="QE173"/>
      <c r="QF173"/>
      <c r="QG173"/>
      <c r="QH173"/>
      <c r="QI173"/>
      <c r="QJ173"/>
      <c r="QK173"/>
      <c r="QL173"/>
      <c r="QM173"/>
      <c r="QN173"/>
      <c r="QO173"/>
      <c r="QP173"/>
      <c r="QQ173"/>
      <c r="QR173"/>
      <c r="QS173"/>
      <c r="QT173"/>
      <c r="QU173"/>
      <c r="QV173"/>
      <c r="QW173"/>
      <c r="QX173"/>
      <c r="QY173"/>
      <c r="QZ173"/>
      <c r="RA173"/>
      <c r="RB173"/>
      <c r="RC173"/>
      <c r="RD173"/>
      <c r="RE173"/>
      <c r="RF173"/>
      <c r="RG173"/>
      <c r="RH173"/>
      <c r="RI173"/>
      <c r="RJ173"/>
      <c r="RK173"/>
      <c r="RL173"/>
      <c r="RM173"/>
      <c r="RN173"/>
      <c r="RO173"/>
      <c r="RP173"/>
      <c r="RQ173"/>
      <c r="RR173"/>
      <c r="RS173"/>
      <c r="RT173"/>
      <c r="RU173"/>
      <c r="RV173"/>
      <c r="RW173"/>
      <c r="RX173"/>
      <c r="RY173"/>
      <c r="RZ173"/>
      <c r="SA173"/>
      <c r="SB173"/>
      <c r="SC173"/>
      <c r="SD173"/>
      <c r="SE173"/>
      <c r="SF173"/>
      <c r="SG173"/>
      <c r="SH173"/>
      <c r="SI173"/>
      <c r="SJ173"/>
      <c r="SK173"/>
      <c r="SL173"/>
      <c r="SM173"/>
      <c r="SN173"/>
      <c r="SO173"/>
      <c r="SP173"/>
      <c r="SQ173"/>
      <c r="SR173"/>
      <c r="SS173"/>
      <c r="ST173"/>
      <c r="SU173"/>
      <c r="SV173"/>
      <c r="SW173"/>
      <c r="SX173"/>
      <c r="SY173"/>
      <c r="SZ173"/>
      <c r="TA173"/>
      <c r="TB173"/>
      <c r="TC173"/>
      <c r="TD173"/>
      <c r="TE173"/>
      <c r="TF173"/>
      <c r="TG173"/>
      <c r="TH173"/>
      <c r="TI173"/>
      <c r="TJ173"/>
      <c r="TK173"/>
      <c r="TL173"/>
      <c r="TM173"/>
      <c r="TN173"/>
      <c r="TO173"/>
      <c r="TP173"/>
      <c r="TQ173"/>
      <c r="TR173"/>
      <c r="TS173"/>
      <c r="TT173"/>
      <c r="TU173"/>
      <c r="TV173"/>
      <c r="TW173"/>
      <c r="TX173"/>
      <c r="TY173"/>
      <c r="TZ173"/>
      <c r="UA173"/>
      <c r="UB173"/>
      <c r="UC173"/>
      <c r="UD173"/>
      <c r="UE173"/>
      <c r="UF173"/>
      <c r="UG173"/>
      <c r="UH173"/>
      <c r="UI173"/>
      <c r="UJ173"/>
      <c r="UK173"/>
      <c r="UL173"/>
      <c r="UM173"/>
      <c r="UN173"/>
      <c r="UO173"/>
      <c r="UP173"/>
      <c r="UQ173"/>
      <c r="UR173"/>
      <c r="US173"/>
      <c r="UT173"/>
      <c r="UU173"/>
      <c r="UV173"/>
      <c r="UW173"/>
      <c r="UX173"/>
      <c r="UY173"/>
      <c r="UZ173"/>
      <c r="VA173"/>
      <c r="VB173"/>
      <c r="VC173"/>
      <c r="VD173"/>
      <c r="VE173"/>
      <c r="VF173"/>
      <c r="VG173"/>
      <c r="VH173"/>
      <c r="VI173"/>
      <c r="VJ173"/>
      <c r="VK173"/>
      <c r="VL173"/>
      <c r="VM173"/>
      <c r="VN173"/>
      <c r="VO173"/>
      <c r="VP173"/>
      <c r="VQ173"/>
      <c r="VR173"/>
      <c r="VS173"/>
      <c r="VT173"/>
      <c r="VU173"/>
      <c r="VV173"/>
      <c r="VW173"/>
      <c r="VX173"/>
      <c r="VY173"/>
      <c r="VZ173"/>
      <c r="WA173"/>
      <c r="WB173"/>
      <c r="WC173"/>
      <c r="WD173"/>
      <c r="WE173"/>
      <c r="WF173"/>
      <c r="WG173"/>
      <c r="WH173"/>
      <c r="WI173"/>
      <c r="WJ173"/>
      <c r="WK173"/>
      <c r="WL173"/>
      <c r="WM173"/>
      <c r="WN173"/>
      <c r="WO173"/>
      <c r="WP173"/>
      <c r="WQ173"/>
      <c r="WR173"/>
      <c r="WS173"/>
      <c r="WT173"/>
      <c r="WU173"/>
      <c r="WV173"/>
      <c r="WW173"/>
      <c r="WX173"/>
      <c r="WY173"/>
      <c r="WZ173"/>
      <c r="XA173"/>
      <c r="XB173"/>
      <c r="XC173"/>
      <c r="XD173"/>
      <c r="XE173"/>
      <c r="XF173"/>
      <c r="XG173"/>
      <c r="XH173"/>
      <c r="XI173"/>
      <c r="XJ173"/>
      <c r="XK173"/>
      <c r="XL173"/>
      <c r="XM173"/>
      <c r="XN173"/>
      <c r="XO173"/>
      <c r="XP173"/>
      <c r="XQ173"/>
      <c r="XR173"/>
      <c r="XS173"/>
      <c r="XT173"/>
      <c r="XU173"/>
      <c r="XV173"/>
      <c r="XW173"/>
      <c r="XX173"/>
      <c r="XY173"/>
      <c r="XZ173"/>
      <c r="YA173"/>
      <c r="YB173"/>
      <c r="YC173"/>
      <c r="YD173"/>
      <c r="YE173"/>
      <c r="YF173"/>
      <c r="YG173"/>
      <c r="YH173"/>
      <c r="YI173"/>
      <c r="YJ173"/>
      <c r="YK173"/>
      <c r="YL173"/>
      <c r="YM173"/>
      <c r="YN173"/>
      <c r="YO173"/>
      <c r="YP173"/>
      <c r="YQ173"/>
      <c r="YR173"/>
      <c r="YS173"/>
      <c r="YT173"/>
      <c r="YU173"/>
      <c r="YV173"/>
      <c r="YW173"/>
      <c r="YX173"/>
      <c r="YY173"/>
      <c r="YZ173"/>
      <c r="ZA173"/>
      <c r="ZB173"/>
      <c r="ZC173"/>
      <c r="ZD173"/>
      <c r="ZE173"/>
      <c r="ZF173"/>
      <c r="ZG173"/>
      <c r="ZH173"/>
      <c r="ZI173"/>
      <c r="ZJ173"/>
      <c r="ZK173"/>
      <c r="ZL173"/>
      <c r="ZM173"/>
      <c r="ZN173"/>
      <c r="ZO173"/>
      <c r="ZP173"/>
      <c r="ZQ173"/>
      <c r="ZR173"/>
      <c r="ZS173"/>
      <c r="ZT173"/>
      <c r="ZU173"/>
      <c r="ZV173"/>
      <c r="ZW173"/>
      <c r="ZX173"/>
      <c r="ZY173"/>
      <c r="ZZ173"/>
      <c r="AAA173"/>
      <c r="AAB173"/>
      <c r="AAC173"/>
      <c r="AAD173"/>
      <c r="AAE173"/>
      <c r="AAF173"/>
      <c r="AAG173"/>
      <c r="AAH173"/>
      <c r="AAI173"/>
      <c r="AAJ173"/>
      <c r="AAK173"/>
      <c r="AAL173"/>
      <c r="AAM173"/>
      <c r="AAN173"/>
      <c r="AAO173"/>
      <c r="AAP173"/>
      <c r="AAQ173"/>
      <c r="AAR173"/>
      <c r="AAS173"/>
      <c r="AAT173"/>
      <c r="AAU173"/>
      <c r="AAV173"/>
      <c r="AAW173"/>
      <c r="AAX173"/>
      <c r="AAY173"/>
      <c r="AAZ173"/>
      <c r="ABA173"/>
      <c r="ABB173"/>
      <c r="ABC173"/>
      <c r="ABD173"/>
      <c r="ABE173"/>
      <c r="ABF173"/>
      <c r="ABG173"/>
      <c r="ABH173"/>
      <c r="ABI173"/>
      <c r="ABJ173"/>
      <c r="ABK173"/>
      <c r="ABL173"/>
      <c r="ABM173"/>
      <c r="ABN173"/>
      <c r="ABO173"/>
      <c r="ABP173"/>
      <c r="ABQ173"/>
      <c r="ABR173"/>
      <c r="ABS173"/>
      <c r="ABT173"/>
      <c r="ABU173"/>
      <c r="ABV173"/>
      <c r="ABW173"/>
      <c r="ABX173"/>
      <c r="ABY173"/>
      <c r="ABZ173"/>
      <c r="ACA173"/>
      <c r="ACB173"/>
      <c r="ACC173"/>
      <c r="ACD173"/>
      <c r="ACE173"/>
      <c r="ACF173"/>
      <c r="ACG173"/>
      <c r="ACH173"/>
      <c r="ACI173"/>
      <c r="ACJ173"/>
      <c r="ACK173"/>
      <c r="ACL173"/>
      <c r="ACM173"/>
      <c r="ACN173"/>
      <c r="ACO173"/>
      <c r="ACP173"/>
      <c r="ACQ173"/>
      <c r="ACR173"/>
      <c r="ACS173"/>
      <c r="ACT173"/>
      <c r="ACU173"/>
      <c r="ACV173"/>
      <c r="ACW173"/>
      <c r="ACX173"/>
      <c r="ACY173"/>
      <c r="ACZ173"/>
      <c r="ADA173"/>
      <c r="ADB173"/>
      <c r="ADC173"/>
      <c r="ADD173"/>
      <c r="ADE173"/>
      <c r="ADF173"/>
      <c r="ADG173"/>
      <c r="ADH173"/>
      <c r="ADI173"/>
      <c r="ADJ173"/>
      <c r="ADK173"/>
      <c r="ADL173"/>
      <c r="ADM173"/>
      <c r="ADN173"/>
      <c r="ADO173"/>
      <c r="ADP173"/>
      <c r="ADQ173"/>
      <c r="ADR173"/>
      <c r="ADS173"/>
      <c r="ADT173"/>
      <c r="ADU173"/>
      <c r="ADV173"/>
      <c r="ADW173"/>
      <c r="ADX173"/>
      <c r="ADY173"/>
      <c r="ADZ173"/>
      <c r="AEA173"/>
      <c r="AEB173"/>
      <c r="AEC173"/>
      <c r="AED173"/>
      <c r="AEE173"/>
      <c r="AEF173"/>
      <c r="AEG173"/>
      <c r="AEH173"/>
      <c r="AEI173"/>
      <c r="AEJ173"/>
      <c r="AEK173"/>
      <c r="AEL173"/>
      <c r="AEM173"/>
      <c r="AEN173"/>
      <c r="AEO173"/>
      <c r="AEP173"/>
      <c r="AEQ173"/>
      <c r="AER173"/>
      <c r="AES173"/>
      <c r="AET173"/>
      <c r="AEU173"/>
      <c r="AEV173"/>
      <c r="AEW173"/>
      <c r="AEX173"/>
      <c r="AEY173"/>
      <c r="AEZ173"/>
      <c r="AFA173"/>
      <c r="AFB173"/>
      <c r="AFC173"/>
      <c r="AFD173"/>
      <c r="AFE173"/>
      <c r="AFF173"/>
      <c r="AFG173"/>
      <c r="AFH173"/>
      <c r="AFI173"/>
      <c r="AFJ173"/>
      <c r="AFK173"/>
      <c r="AFL173"/>
      <c r="AFM173"/>
      <c r="AFN173"/>
      <c r="AFO173"/>
      <c r="AFP173"/>
      <c r="AFQ173"/>
      <c r="AFR173"/>
      <c r="AFS173"/>
      <c r="AFT173"/>
      <c r="AFU173"/>
      <c r="AFV173"/>
      <c r="AFW173"/>
      <c r="AFX173"/>
      <c r="AFY173"/>
      <c r="AFZ173"/>
      <c r="AGA173"/>
      <c r="AGB173"/>
      <c r="AGC173"/>
      <c r="AGD173"/>
      <c r="AGE173"/>
      <c r="AGF173"/>
      <c r="AGG173"/>
      <c r="AGH173"/>
      <c r="AGI173"/>
      <c r="AGJ173"/>
      <c r="AGK173"/>
      <c r="AGL173"/>
      <c r="AGM173"/>
      <c r="AGN173"/>
      <c r="AGO173"/>
      <c r="AGP173"/>
      <c r="AGQ173"/>
      <c r="AGR173"/>
      <c r="AGS173"/>
      <c r="AGT173"/>
      <c r="AGU173"/>
      <c r="AGV173"/>
      <c r="AGW173"/>
      <c r="AGX173"/>
      <c r="AGY173"/>
      <c r="AGZ173"/>
      <c r="AHA173"/>
      <c r="AHB173"/>
      <c r="AHC173"/>
      <c r="AHD173"/>
      <c r="AHE173"/>
      <c r="AHF173"/>
      <c r="AHG173"/>
      <c r="AHH173"/>
      <c r="AHI173"/>
      <c r="AHJ173"/>
      <c r="AHK173"/>
      <c r="AHL173"/>
      <c r="AHM173"/>
      <c r="AHN173"/>
      <c r="AHO173"/>
      <c r="AHP173"/>
      <c r="AHQ173"/>
      <c r="AHR173"/>
      <c r="AHS173"/>
      <c r="AHT173"/>
      <c r="AHU173"/>
      <c r="AHV173"/>
      <c r="AHW173"/>
      <c r="AHX173"/>
      <c r="AHY173"/>
      <c r="AHZ173"/>
      <c r="AIA173"/>
      <c r="AIB173"/>
      <c r="AIC173"/>
      <c r="AID173"/>
      <c r="AIE173"/>
      <c r="AIF173"/>
      <c r="AIG173"/>
      <c r="AIH173"/>
      <c r="AII173"/>
      <c r="AIJ173"/>
      <c r="AIK173"/>
      <c r="AIL173"/>
      <c r="AIM173"/>
      <c r="AIN173"/>
      <c r="AIO173"/>
      <c r="AIP173"/>
      <c r="AIQ173"/>
      <c r="AIR173"/>
      <c r="AIS173"/>
      <c r="AIT173"/>
      <c r="AIU173"/>
      <c r="AIV173"/>
      <c r="AIW173"/>
      <c r="AIX173"/>
      <c r="AIY173"/>
      <c r="AIZ173"/>
      <c r="AJA173"/>
      <c r="AJB173"/>
      <c r="AJC173"/>
      <c r="AJD173"/>
      <c r="AJE173"/>
      <c r="AJF173"/>
      <c r="AJG173"/>
      <c r="AJH173"/>
      <c r="AJI173"/>
      <c r="AJJ173"/>
      <c r="AJK173"/>
      <c r="AJL173"/>
      <c r="AJM173"/>
      <c r="AJN173"/>
      <c r="AJO173"/>
      <c r="AJP173"/>
      <c r="AJQ173"/>
      <c r="AJR173"/>
      <c r="AJS173"/>
      <c r="AJT173"/>
      <c r="AJU173"/>
      <c r="AJV173"/>
      <c r="AJW173"/>
      <c r="AJX173"/>
      <c r="AJY173"/>
      <c r="AJZ173"/>
      <c r="AKA173"/>
      <c r="AKB173"/>
      <c r="AKC173"/>
      <c r="AKD173"/>
      <c r="AKE173"/>
      <c r="AKF173"/>
      <c r="AKG173"/>
      <c r="AKH173"/>
      <c r="AKI173"/>
      <c r="AKJ173"/>
      <c r="AKK173"/>
      <c r="AKL173"/>
      <c r="AKM173"/>
      <c r="AKN173"/>
      <c r="AKO173"/>
      <c r="AKP173"/>
      <c r="AKQ173"/>
      <c r="AKR173"/>
      <c r="AKS173"/>
      <c r="AKT173"/>
      <c r="AKU173"/>
      <c r="AKV173"/>
      <c r="AKW173"/>
      <c r="AKX173"/>
      <c r="AKY173"/>
      <c r="AKZ173"/>
      <c r="ALA173"/>
      <c r="ALB173"/>
      <c r="ALC173"/>
      <c r="ALD173"/>
      <c r="ALE173"/>
      <c r="ALF173"/>
      <c r="ALG173"/>
      <c r="ALH173"/>
      <c r="ALI173"/>
      <c r="ALJ173"/>
      <c r="ALK173"/>
      <c r="ALL173"/>
      <c r="ALM173"/>
      <c r="ALN173"/>
      <c r="ALO173"/>
      <c r="ALP173"/>
      <c r="ALQ173"/>
      <c r="ALR173"/>
      <c r="ALS173"/>
      <c r="ALT173"/>
      <c r="ALU173"/>
      <c r="ALV173"/>
      <c r="ALW173"/>
      <c r="ALX173"/>
      <c r="ALY173"/>
      <c r="ALZ173"/>
      <c r="AMA173"/>
      <c r="AMB173"/>
      <c r="AMC173"/>
      <c r="AMD173"/>
      <c r="AME173"/>
      <c r="AMF173"/>
      <c r="AMG173"/>
    </row>
    <row r="174" spans="1:1021" ht="14.25" customHeight="1">
      <c r="A174" s="955" t="s">
        <v>576</v>
      </c>
      <c r="B174" s="955"/>
      <c r="C174" s="955" t="s">
        <v>553</v>
      </c>
      <c r="D174" s="955"/>
      <c r="E174" s="955" t="s">
        <v>554</v>
      </c>
      <c r="F174" s="955"/>
      <c r="G174" s="955" t="s">
        <v>555</v>
      </c>
      <c r="H174" s="955"/>
      <c r="I174" s="955" t="s">
        <v>556</v>
      </c>
      <c r="J174" s="955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  <c r="FO174"/>
      <c r="FP174"/>
      <c r="FQ174"/>
      <c r="FR174"/>
      <c r="FS174"/>
      <c r="FT174"/>
      <c r="FU174"/>
      <c r="FV174"/>
      <c r="FW174"/>
      <c r="FX174"/>
      <c r="FY174"/>
      <c r="FZ174"/>
      <c r="GA174"/>
      <c r="GB174"/>
      <c r="GC174"/>
      <c r="GD174"/>
      <c r="GE174"/>
      <c r="GF174"/>
      <c r="GG174"/>
      <c r="GH174"/>
      <c r="GI174"/>
      <c r="GJ174"/>
      <c r="GK174"/>
      <c r="GL174"/>
      <c r="GM174"/>
      <c r="GN174"/>
      <c r="GO174"/>
      <c r="GP174"/>
      <c r="GQ174"/>
      <c r="GR174"/>
      <c r="GS174"/>
      <c r="GT174"/>
      <c r="GU174"/>
      <c r="GV174"/>
      <c r="GW174"/>
      <c r="GX174"/>
      <c r="GY174"/>
      <c r="GZ174"/>
      <c r="HA174"/>
      <c r="HB174"/>
      <c r="HC174"/>
      <c r="HD174"/>
      <c r="HE174"/>
      <c r="HF174"/>
      <c r="HG174"/>
      <c r="HH174"/>
      <c r="HI174"/>
      <c r="HJ174"/>
      <c r="HK174"/>
      <c r="HL174"/>
      <c r="HM174"/>
      <c r="HN174"/>
      <c r="HO174"/>
      <c r="HP174"/>
      <c r="HQ174"/>
      <c r="HR174"/>
      <c r="HS174"/>
      <c r="HT174"/>
      <c r="HU174"/>
      <c r="HV174"/>
      <c r="HW174"/>
      <c r="HX174"/>
      <c r="HY174"/>
      <c r="HZ174"/>
      <c r="IA174"/>
      <c r="IB174"/>
      <c r="IC174"/>
      <c r="ID174"/>
      <c r="IE174"/>
      <c r="IF174"/>
      <c r="IG174"/>
      <c r="IH174"/>
      <c r="II174"/>
      <c r="IJ174"/>
      <c r="IK174"/>
      <c r="IL174"/>
      <c r="IM174"/>
      <c r="IN174"/>
      <c r="IO174"/>
      <c r="IP174"/>
      <c r="IQ174"/>
      <c r="IR174"/>
      <c r="IS174"/>
      <c r="IT174"/>
      <c r="IU174"/>
      <c r="IV174"/>
      <c r="IW174"/>
      <c r="IX174"/>
      <c r="IY174"/>
      <c r="IZ174"/>
      <c r="JA174"/>
      <c r="JB174"/>
      <c r="JC174"/>
      <c r="JD174"/>
      <c r="JE174"/>
      <c r="JF174"/>
      <c r="JG174"/>
      <c r="JH174"/>
      <c r="JI174"/>
      <c r="JJ174"/>
      <c r="JK174"/>
      <c r="JL174"/>
      <c r="JM174"/>
      <c r="JN174"/>
      <c r="JO174"/>
      <c r="JP174"/>
      <c r="JQ174"/>
      <c r="JR174"/>
      <c r="JS174"/>
      <c r="JT174"/>
      <c r="JU174"/>
      <c r="JV174"/>
      <c r="JW174"/>
      <c r="JX174"/>
      <c r="JY174"/>
      <c r="JZ174"/>
      <c r="KA174"/>
      <c r="KB174"/>
      <c r="KC174"/>
      <c r="KD174"/>
      <c r="KE174"/>
      <c r="KF174"/>
      <c r="KG174"/>
      <c r="KH174"/>
      <c r="KI174"/>
      <c r="KJ174"/>
      <c r="KK174"/>
      <c r="KL174"/>
      <c r="KM174"/>
      <c r="KN174"/>
      <c r="KO174"/>
      <c r="KP174"/>
      <c r="KQ174"/>
      <c r="KR174"/>
      <c r="KS174"/>
      <c r="KT174"/>
      <c r="KU174"/>
      <c r="KV174"/>
      <c r="KW174"/>
      <c r="KX174"/>
      <c r="KY174"/>
      <c r="KZ174"/>
      <c r="LA174"/>
      <c r="LB174"/>
      <c r="LC174"/>
      <c r="LD174"/>
      <c r="LE174"/>
      <c r="LF174"/>
      <c r="LG174"/>
      <c r="LH174"/>
      <c r="LI174"/>
      <c r="LJ174"/>
      <c r="LK174"/>
      <c r="LL174"/>
      <c r="LM174"/>
      <c r="LN174"/>
      <c r="LO174"/>
      <c r="LP174"/>
      <c r="LQ174"/>
      <c r="LR174"/>
      <c r="LS174"/>
      <c r="LT174"/>
      <c r="LU174"/>
      <c r="LV174"/>
      <c r="LW174"/>
      <c r="LX174"/>
      <c r="LY174"/>
      <c r="LZ174"/>
      <c r="MA174"/>
      <c r="MB174"/>
      <c r="MC174"/>
      <c r="MD174"/>
      <c r="ME174"/>
      <c r="MF174"/>
      <c r="MG174"/>
      <c r="MH174"/>
      <c r="MI174"/>
      <c r="MJ174"/>
      <c r="MK174"/>
      <c r="ML174"/>
      <c r="MM174"/>
      <c r="MN174"/>
      <c r="MO174"/>
      <c r="MP174"/>
      <c r="MQ174"/>
      <c r="MR174"/>
      <c r="MS174"/>
      <c r="MT174"/>
      <c r="MU174"/>
      <c r="MV174"/>
      <c r="MW174"/>
      <c r="MX174"/>
      <c r="MY174"/>
      <c r="MZ174"/>
      <c r="NA174"/>
      <c r="NB174"/>
      <c r="NC174"/>
      <c r="ND174"/>
      <c r="NE174"/>
      <c r="NF174"/>
      <c r="NG174"/>
      <c r="NH174"/>
      <c r="NI174"/>
      <c r="NJ174"/>
      <c r="NK174"/>
      <c r="NL174"/>
      <c r="NM174"/>
      <c r="NN174"/>
      <c r="NO174"/>
      <c r="NP174"/>
      <c r="NQ174"/>
      <c r="NR174"/>
      <c r="NS174"/>
      <c r="NT174"/>
      <c r="NU174"/>
      <c r="NV174"/>
      <c r="NW174"/>
      <c r="NX174"/>
      <c r="NY174"/>
      <c r="NZ174"/>
      <c r="OA174"/>
      <c r="OB174"/>
      <c r="OC174"/>
      <c r="OD174"/>
      <c r="OE174"/>
      <c r="OF174"/>
      <c r="OG174"/>
      <c r="OH174"/>
      <c r="OI174"/>
      <c r="OJ174"/>
      <c r="OK174"/>
      <c r="OL174"/>
      <c r="OM174"/>
      <c r="ON174"/>
      <c r="OO174"/>
      <c r="OP174"/>
      <c r="OQ174"/>
      <c r="OR174"/>
      <c r="OS174"/>
      <c r="OT174"/>
      <c r="OU174"/>
      <c r="OV174"/>
      <c r="OW174"/>
      <c r="OX174"/>
      <c r="OY174"/>
      <c r="OZ174"/>
      <c r="PA174"/>
      <c r="PB174"/>
      <c r="PC174"/>
      <c r="PD174"/>
      <c r="PE174"/>
      <c r="PF174"/>
      <c r="PG174"/>
      <c r="PH174"/>
      <c r="PI174"/>
      <c r="PJ174"/>
      <c r="PK174"/>
      <c r="PL174"/>
      <c r="PM174"/>
      <c r="PN174"/>
      <c r="PO174"/>
      <c r="PP174"/>
      <c r="PQ174"/>
      <c r="PR174"/>
      <c r="PS174"/>
      <c r="PT174"/>
      <c r="PU174"/>
      <c r="PV174"/>
      <c r="PW174"/>
      <c r="PX174"/>
      <c r="PY174"/>
      <c r="PZ174"/>
      <c r="QA174"/>
      <c r="QB174"/>
      <c r="QC174"/>
      <c r="QD174"/>
      <c r="QE174"/>
      <c r="QF174"/>
      <c r="QG174"/>
      <c r="QH174"/>
      <c r="QI174"/>
      <c r="QJ174"/>
      <c r="QK174"/>
      <c r="QL174"/>
      <c r="QM174"/>
      <c r="QN174"/>
      <c r="QO174"/>
      <c r="QP174"/>
      <c r="QQ174"/>
      <c r="QR174"/>
      <c r="QS174"/>
      <c r="QT174"/>
      <c r="QU174"/>
      <c r="QV174"/>
      <c r="QW174"/>
      <c r="QX174"/>
      <c r="QY174"/>
      <c r="QZ174"/>
      <c r="RA174"/>
      <c r="RB174"/>
      <c r="RC174"/>
      <c r="RD174"/>
      <c r="RE174"/>
      <c r="RF174"/>
      <c r="RG174"/>
      <c r="RH174"/>
      <c r="RI174"/>
      <c r="RJ174"/>
      <c r="RK174"/>
      <c r="RL174"/>
      <c r="RM174"/>
      <c r="RN174"/>
      <c r="RO174"/>
      <c r="RP174"/>
      <c r="RQ174"/>
      <c r="RR174"/>
      <c r="RS174"/>
      <c r="RT174"/>
      <c r="RU174"/>
      <c r="RV174"/>
      <c r="RW174"/>
      <c r="RX174"/>
      <c r="RY174"/>
      <c r="RZ174"/>
      <c r="SA174"/>
      <c r="SB174"/>
      <c r="SC174"/>
      <c r="SD174"/>
      <c r="SE174"/>
      <c r="SF174"/>
      <c r="SG174"/>
      <c r="SH174"/>
      <c r="SI174"/>
      <c r="SJ174"/>
      <c r="SK174"/>
      <c r="SL174"/>
      <c r="SM174"/>
      <c r="SN174"/>
      <c r="SO174"/>
      <c r="SP174"/>
      <c r="SQ174"/>
      <c r="SR174"/>
      <c r="SS174"/>
      <c r="ST174"/>
      <c r="SU174"/>
      <c r="SV174"/>
      <c r="SW174"/>
      <c r="SX174"/>
      <c r="SY174"/>
      <c r="SZ174"/>
      <c r="TA174"/>
      <c r="TB174"/>
      <c r="TC174"/>
      <c r="TD174"/>
      <c r="TE174"/>
      <c r="TF174"/>
      <c r="TG174"/>
      <c r="TH174"/>
      <c r="TI174"/>
      <c r="TJ174"/>
      <c r="TK174"/>
      <c r="TL174"/>
      <c r="TM174"/>
      <c r="TN174"/>
      <c r="TO174"/>
      <c r="TP174"/>
      <c r="TQ174"/>
      <c r="TR174"/>
      <c r="TS174"/>
      <c r="TT174"/>
      <c r="TU174"/>
      <c r="TV174"/>
      <c r="TW174"/>
      <c r="TX174"/>
      <c r="TY174"/>
      <c r="TZ174"/>
      <c r="UA174"/>
      <c r="UB174"/>
      <c r="UC174"/>
      <c r="UD174"/>
      <c r="UE174"/>
      <c r="UF174"/>
      <c r="UG174"/>
      <c r="UH174"/>
      <c r="UI174"/>
      <c r="UJ174"/>
      <c r="UK174"/>
      <c r="UL174"/>
      <c r="UM174"/>
      <c r="UN174"/>
      <c r="UO174"/>
      <c r="UP174"/>
      <c r="UQ174"/>
      <c r="UR174"/>
      <c r="US174"/>
      <c r="UT174"/>
      <c r="UU174"/>
      <c r="UV174"/>
      <c r="UW174"/>
      <c r="UX174"/>
      <c r="UY174"/>
      <c r="UZ174"/>
      <c r="VA174"/>
      <c r="VB174"/>
      <c r="VC174"/>
      <c r="VD174"/>
      <c r="VE174"/>
      <c r="VF174"/>
      <c r="VG174"/>
      <c r="VH174"/>
      <c r="VI174"/>
      <c r="VJ174"/>
      <c r="VK174"/>
      <c r="VL174"/>
      <c r="VM174"/>
      <c r="VN174"/>
      <c r="VO174"/>
      <c r="VP174"/>
      <c r="VQ174"/>
      <c r="VR174"/>
      <c r="VS174"/>
      <c r="VT174"/>
      <c r="VU174"/>
      <c r="VV174"/>
      <c r="VW174"/>
      <c r="VX174"/>
      <c r="VY174"/>
      <c r="VZ174"/>
      <c r="WA174"/>
      <c r="WB174"/>
      <c r="WC174"/>
      <c r="WD174"/>
      <c r="WE174"/>
      <c r="WF174"/>
      <c r="WG174"/>
      <c r="WH174"/>
      <c r="WI174"/>
      <c r="WJ174"/>
      <c r="WK174"/>
      <c r="WL174"/>
      <c r="WM174"/>
      <c r="WN174"/>
      <c r="WO174"/>
      <c r="WP174"/>
      <c r="WQ174"/>
      <c r="WR174"/>
      <c r="WS174"/>
      <c r="WT174"/>
      <c r="WU174"/>
      <c r="WV174"/>
      <c r="WW174"/>
      <c r="WX174"/>
      <c r="WY174"/>
      <c r="WZ174"/>
      <c r="XA174"/>
      <c r="XB174"/>
      <c r="XC174"/>
      <c r="XD174"/>
      <c r="XE174"/>
      <c r="XF174"/>
      <c r="XG174"/>
      <c r="XH174"/>
      <c r="XI174"/>
      <c r="XJ174"/>
      <c r="XK174"/>
      <c r="XL174"/>
      <c r="XM174"/>
      <c r="XN174"/>
      <c r="XO174"/>
      <c r="XP174"/>
      <c r="XQ174"/>
      <c r="XR174"/>
      <c r="XS174"/>
      <c r="XT174"/>
      <c r="XU174"/>
      <c r="XV174"/>
      <c r="XW174"/>
      <c r="XX174"/>
      <c r="XY174"/>
      <c r="XZ174"/>
      <c r="YA174"/>
      <c r="YB174"/>
      <c r="YC174"/>
      <c r="YD174"/>
      <c r="YE174"/>
      <c r="YF174"/>
      <c r="YG174"/>
      <c r="YH174"/>
      <c r="YI174"/>
      <c r="YJ174"/>
      <c r="YK174"/>
      <c r="YL174"/>
      <c r="YM174"/>
      <c r="YN174"/>
      <c r="YO174"/>
      <c r="YP174"/>
      <c r="YQ174"/>
      <c r="YR174"/>
      <c r="YS174"/>
      <c r="YT174"/>
      <c r="YU174"/>
      <c r="YV174"/>
      <c r="YW174"/>
      <c r="YX174"/>
      <c r="YY174"/>
      <c r="YZ174"/>
      <c r="ZA174"/>
      <c r="ZB174"/>
      <c r="ZC174"/>
      <c r="ZD174"/>
      <c r="ZE174"/>
      <c r="ZF174"/>
      <c r="ZG174"/>
      <c r="ZH174"/>
      <c r="ZI174"/>
      <c r="ZJ174"/>
      <c r="ZK174"/>
      <c r="ZL174"/>
      <c r="ZM174"/>
      <c r="ZN174"/>
      <c r="ZO174"/>
      <c r="ZP174"/>
      <c r="ZQ174"/>
      <c r="ZR174"/>
      <c r="ZS174"/>
      <c r="ZT174"/>
      <c r="ZU174"/>
      <c r="ZV174"/>
      <c r="ZW174"/>
      <c r="ZX174"/>
      <c r="ZY174"/>
      <c r="ZZ174"/>
      <c r="AAA174"/>
      <c r="AAB174"/>
      <c r="AAC174"/>
      <c r="AAD174"/>
      <c r="AAE174"/>
      <c r="AAF174"/>
      <c r="AAG174"/>
      <c r="AAH174"/>
      <c r="AAI174"/>
      <c r="AAJ174"/>
      <c r="AAK174"/>
      <c r="AAL174"/>
      <c r="AAM174"/>
      <c r="AAN174"/>
      <c r="AAO174"/>
      <c r="AAP174"/>
      <c r="AAQ174"/>
      <c r="AAR174"/>
      <c r="AAS174"/>
      <c r="AAT174"/>
      <c r="AAU174"/>
      <c r="AAV174"/>
      <c r="AAW174"/>
      <c r="AAX174"/>
      <c r="AAY174"/>
      <c r="AAZ174"/>
      <c r="ABA174"/>
      <c r="ABB174"/>
      <c r="ABC174"/>
      <c r="ABD174"/>
      <c r="ABE174"/>
      <c r="ABF174"/>
      <c r="ABG174"/>
      <c r="ABH174"/>
      <c r="ABI174"/>
      <c r="ABJ174"/>
      <c r="ABK174"/>
      <c r="ABL174"/>
      <c r="ABM174"/>
      <c r="ABN174"/>
      <c r="ABO174"/>
      <c r="ABP174"/>
      <c r="ABQ174"/>
      <c r="ABR174"/>
      <c r="ABS174"/>
      <c r="ABT174"/>
      <c r="ABU174"/>
      <c r="ABV174"/>
      <c r="ABW174"/>
      <c r="ABX174"/>
      <c r="ABY174"/>
      <c r="ABZ174"/>
      <c r="ACA174"/>
      <c r="ACB174"/>
      <c r="ACC174"/>
      <c r="ACD174"/>
      <c r="ACE174"/>
      <c r="ACF174"/>
      <c r="ACG174"/>
      <c r="ACH174"/>
      <c r="ACI174"/>
      <c r="ACJ174"/>
      <c r="ACK174"/>
      <c r="ACL174"/>
      <c r="ACM174"/>
      <c r="ACN174"/>
      <c r="ACO174"/>
      <c r="ACP174"/>
      <c r="ACQ174"/>
      <c r="ACR174"/>
      <c r="ACS174"/>
      <c r="ACT174"/>
      <c r="ACU174"/>
      <c r="ACV174"/>
      <c r="ACW174"/>
      <c r="ACX174"/>
      <c r="ACY174"/>
      <c r="ACZ174"/>
      <c r="ADA174"/>
      <c r="ADB174"/>
      <c r="ADC174"/>
      <c r="ADD174"/>
      <c r="ADE174"/>
      <c r="ADF174"/>
      <c r="ADG174"/>
      <c r="ADH174"/>
      <c r="ADI174"/>
      <c r="ADJ174"/>
      <c r="ADK174"/>
      <c r="ADL174"/>
      <c r="ADM174"/>
      <c r="ADN174"/>
      <c r="ADO174"/>
      <c r="ADP174"/>
      <c r="ADQ174"/>
      <c r="ADR174"/>
      <c r="ADS174"/>
      <c r="ADT174"/>
      <c r="ADU174"/>
      <c r="ADV174"/>
      <c r="ADW174"/>
      <c r="ADX174"/>
      <c r="ADY174"/>
      <c r="ADZ174"/>
      <c r="AEA174"/>
      <c r="AEB174"/>
      <c r="AEC174"/>
      <c r="AED174"/>
      <c r="AEE174"/>
      <c r="AEF174"/>
      <c r="AEG174"/>
      <c r="AEH174"/>
      <c r="AEI174"/>
      <c r="AEJ174"/>
      <c r="AEK174"/>
      <c r="AEL174"/>
      <c r="AEM174"/>
      <c r="AEN174"/>
      <c r="AEO174"/>
      <c r="AEP174"/>
      <c r="AEQ174"/>
      <c r="AER174"/>
      <c r="AES174"/>
      <c r="AET174"/>
      <c r="AEU174"/>
      <c r="AEV174"/>
      <c r="AEW174"/>
      <c r="AEX174"/>
      <c r="AEY174"/>
      <c r="AEZ174"/>
      <c r="AFA174"/>
      <c r="AFB174"/>
      <c r="AFC174"/>
      <c r="AFD174"/>
      <c r="AFE174"/>
      <c r="AFF174"/>
      <c r="AFG174"/>
      <c r="AFH174"/>
      <c r="AFI174"/>
      <c r="AFJ174"/>
      <c r="AFK174"/>
      <c r="AFL174"/>
      <c r="AFM174"/>
      <c r="AFN174"/>
      <c r="AFO174"/>
      <c r="AFP174"/>
      <c r="AFQ174"/>
      <c r="AFR174"/>
      <c r="AFS174"/>
      <c r="AFT174"/>
      <c r="AFU174"/>
      <c r="AFV174"/>
      <c r="AFW174"/>
      <c r="AFX174"/>
      <c r="AFY174"/>
      <c r="AFZ174"/>
      <c r="AGA174"/>
      <c r="AGB174"/>
      <c r="AGC174"/>
      <c r="AGD174"/>
      <c r="AGE174"/>
      <c r="AGF174"/>
      <c r="AGG174"/>
      <c r="AGH174"/>
      <c r="AGI174"/>
      <c r="AGJ174"/>
      <c r="AGK174"/>
      <c r="AGL174"/>
      <c r="AGM174"/>
      <c r="AGN174"/>
      <c r="AGO174"/>
      <c r="AGP174"/>
      <c r="AGQ174"/>
      <c r="AGR174"/>
      <c r="AGS174"/>
      <c r="AGT174"/>
      <c r="AGU174"/>
      <c r="AGV174"/>
      <c r="AGW174"/>
      <c r="AGX174"/>
      <c r="AGY174"/>
      <c r="AGZ174"/>
      <c r="AHA174"/>
      <c r="AHB174"/>
      <c r="AHC174"/>
      <c r="AHD174"/>
      <c r="AHE174"/>
      <c r="AHF174"/>
      <c r="AHG174"/>
      <c r="AHH174"/>
      <c r="AHI174"/>
      <c r="AHJ174"/>
      <c r="AHK174"/>
      <c r="AHL174"/>
      <c r="AHM174"/>
      <c r="AHN174"/>
      <c r="AHO174"/>
      <c r="AHP174"/>
      <c r="AHQ174"/>
      <c r="AHR174"/>
      <c r="AHS174"/>
      <c r="AHT174"/>
      <c r="AHU174"/>
      <c r="AHV174"/>
      <c r="AHW174"/>
      <c r="AHX174"/>
      <c r="AHY174"/>
      <c r="AHZ174"/>
      <c r="AIA174"/>
      <c r="AIB174"/>
      <c r="AIC174"/>
      <c r="AID174"/>
      <c r="AIE174"/>
      <c r="AIF174"/>
      <c r="AIG174"/>
      <c r="AIH174"/>
      <c r="AII174"/>
      <c r="AIJ174"/>
      <c r="AIK174"/>
      <c r="AIL174"/>
      <c r="AIM174"/>
      <c r="AIN174"/>
      <c r="AIO174"/>
      <c r="AIP174"/>
      <c r="AIQ174"/>
      <c r="AIR174"/>
      <c r="AIS174"/>
      <c r="AIT174"/>
      <c r="AIU174"/>
      <c r="AIV174"/>
      <c r="AIW174"/>
      <c r="AIX174"/>
      <c r="AIY174"/>
      <c r="AIZ174"/>
      <c r="AJA174"/>
      <c r="AJB174"/>
      <c r="AJC174"/>
      <c r="AJD174"/>
      <c r="AJE174"/>
      <c r="AJF174"/>
      <c r="AJG174"/>
      <c r="AJH174"/>
      <c r="AJI174"/>
      <c r="AJJ174"/>
      <c r="AJK174"/>
      <c r="AJL174"/>
      <c r="AJM174"/>
      <c r="AJN174"/>
      <c r="AJO174"/>
      <c r="AJP174"/>
      <c r="AJQ174"/>
      <c r="AJR174"/>
      <c r="AJS174"/>
      <c r="AJT174"/>
      <c r="AJU174"/>
      <c r="AJV174"/>
      <c r="AJW174"/>
      <c r="AJX174"/>
      <c r="AJY174"/>
      <c r="AJZ174"/>
      <c r="AKA174"/>
      <c r="AKB174"/>
      <c r="AKC174"/>
      <c r="AKD174"/>
      <c r="AKE174"/>
      <c r="AKF174"/>
      <c r="AKG174"/>
      <c r="AKH174"/>
      <c r="AKI174"/>
      <c r="AKJ174"/>
      <c r="AKK174"/>
      <c r="AKL174"/>
      <c r="AKM174"/>
      <c r="AKN174"/>
      <c r="AKO174"/>
      <c r="AKP174"/>
      <c r="AKQ174"/>
      <c r="AKR174"/>
      <c r="AKS174"/>
      <c r="AKT174"/>
      <c r="AKU174"/>
      <c r="AKV174"/>
      <c r="AKW174"/>
      <c r="AKX174"/>
      <c r="AKY174"/>
      <c r="AKZ174"/>
      <c r="ALA174"/>
      <c r="ALB174"/>
      <c r="ALC174"/>
      <c r="ALD174"/>
      <c r="ALE174"/>
      <c r="ALF174"/>
      <c r="ALG174"/>
      <c r="ALH174"/>
      <c r="ALI174"/>
      <c r="ALJ174"/>
      <c r="ALK174"/>
      <c r="ALL174"/>
      <c r="ALM174"/>
      <c r="ALN174"/>
      <c r="ALO174"/>
      <c r="ALP174"/>
      <c r="ALQ174"/>
      <c r="ALR174"/>
      <c r="ALS174"/>
      <c r="ALT174"/>
      <c r="ALU174"/>
      <c r="ALV174"/>
      <c r="ALW174"/>
      <c r="ALX174"/>
      <c r="ALY174"/>
      <c r="ALZ174"/>
      <c r="AMA174"/>
      <c r="AMB174"/>
      <c r="AMC174"/>
      <c r="AMD174"/>
      <c r="AME174"/>
      <c r="AMF174"/>
      <c r="AMG174"/>
    </row>
    <row r="175" spans="1:1021" ht="38.25">
      <c r="A175" s="574" t="s">
        <v>557</v>
      </c>
      <c r="B175" s="575" t="s">
        <v>565</v>
      </c>
      <c r="C175" s="575" t="s">
        <v>559</v>
      </c>
      <c r="D175" s="575" t="s">
        <v>560</v>
      </c>
      <c r="E175" s="575" t="s">
        <v>559</v>
      </c>
      <c r="F175" s="575" t="s">
        <v>560</v>
      </c>
      <c r="G175" s="575" t="s">
        <v>559</v>
      </c>
      <c r="H175" s="575" t="s">
        <v>560</v>
      </c>
      <c r="I175" s="575" t="s">
        <v>559</v>
      </c>
      <c r="J175" s="575" t="s">
        <v>560</v>
      </c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  <c r="FO175"/>
      <c r="FP175"/>
      <c r="FQ175"/>
      <c r="FR175"/>
      <c r="FS175"/>
      <c r="FT175"/>
      <c r="FU175"/>
      <c r="FV175"/>
      <c r="FW175"/>
      <c r="FX175"/>
      <c r="FY175"/>
      <c r="FZ175"/>
      <c r="GA175"/>
      <c r="GB175"/>
      <c r="GC175"/>
      <c r="GD175"/>
      <c r="GE175"/>
      <c r="GF175"/>
      <c r="GG175"/>
      <c r="GH175"/>
      <c r="GI175"/>
      <c r="GJ175"/>
      <c r="GK175"/>
      <c r="GL175"/>
      <c r="GM175"/>
      <c r="GN175"/>
      <c r="GO175"/>
      <c r="GP175"/>
      <c r="GQ175"/>
      <c r="GR175"/>
      <c r="GS175"/>
      <c r="GT175"/>
      <c r="GU175"/>
      <c r="GV175"/>
      <c r="GW175"/>
      <c r="GX175"/>
      <c r="GY175"/>
      <c r="GZ175"/>
      <c r="HA175"/>
      <c r="HB175"/>
      <c r="HC175"/>
      <c r="HD175"/>
      <c r="HE175"/>
      <c r="HF175"/>
      <c r="HG175"/>
      <c r="HH175"/>
      <c r="HI175"/>
      <c r="HJ175"/>
      <c r="HK175"/>
      <c r="HL175"/>
      <c r="HM175"/>
      <c r="HN175"/>
      <c r="HO175"/>
      <c r="HP175"/>
      <c r="HQ175"/>
      <c r="HR175"/>
      <c r="HS175"/>
      <c r="HT175"/>
      <c r="HU175"/>
      <c r="HV175"/>
      <c r="HW175"/>
      <c r="HX175"/>
      <c r="HY175"/>
      <c r="HZ175"/>
      <c r="IA175"/>
      <c r="IB175"/>
      <c r="IC175"/>
      <c r="ID175"/>
      <c r="IE175"/>
      <c r="IF175"/>
      <c r="IG175"/>
      <c r="IH175"/>
      <c r="II175"/>
      <c r="IJ175"/>
      <c r="IK175"/>
      <c r="IL175"/>
      <c r="IM175"/>
      <c r="IN175"/>
      <c r="IO175"/>
      <c r="IP175"/>
      <c r="IQ175"/>
      <c r="IR175"/>
      <c r="IS175"/>
      <c r="IT175"/>
      <c r="IU175"/>
      <c r="IV175"/>
      <c r="IW175"/>
      <c r="IX175"/>
      <c r="IY175"/>
      <c r="IZ175"/>
      <c r="JA175"/>
      <c r="JB175"/>
      <c r="JC175"/>
      <c r="JD175"/>
      <c r="JE175"/>
      <c r="JF175"/>
      <c r="JG175"/>
      <c r="JH175"/>
      <c r="JI175"/>
      <c r="JJ175"/>
      <c r="JK175"/>
      <c r="JL175"/>
      <c r="JM175"/>
      <c r="JN175"/>
      <c r="JO175"/>
      <c r="JP175"/>
      <c r="JQ175"/>
      <c r="JR175"/>
      <c r="JS175"/>
      <c r="JT175"/>
      <c r="JU175"/>
      <c r="JV175"/>
      <c r="JW175"/>
      <c r="JX175"/>
      <c r="JY175"/>
      <c r="JZ175"/>
      <c r="KA175"/>
      <c r="KB175"/>
      <c r="KC175"/>
      <c r="KD175"/>
      <c r="KE175"/>
      <c r="KF175"/>
      <c r="KG175"/>
      <c r="KH175"/>
      <c r="KI175"/>
      <c r="KJ175"/>
      <c r="KK175"/>
      <c r="KL175"/>
      <c r="KM175"/>
      <c r="KN175"/>
      <c r="KO175"/>
      <c r="KP175"/>
      <c r="KQ175"/>
      <c r="KR175"/>
      <c r="KS175"/>
      <c r="KT175"/>
      <c r="KU175"/>
      <c r="KV175"/>
      <c r="KW175"/>
      <c r="KX175"/>
      <c r="KY175"/>
      <c r="KZ175"/>
      <c r="LA175"/>
      <c r="LB175"/>
      <c r="LC175"/>
      <c r="LD175"/>
      <c r="LE175"/>
      <c r="LF175"/>
      <c r="LG175"/>
      <c r="LH175"/>
      <c r="LI175"/>
      <c r="LJ175"/>
      <c r="LK175"/>
      <c r="LL175"/>
      <c r="LM175"/>
      <c r="LN175"/>
      <c r="LO175"/>
      <c r="LP175"/>
      <c r="LQ175"/>
      <c r="LR175"/>
      <c r="LS175"/>
      <c r="LT175"/>
      <c r="LU175"/>
      <c r="LV175"/>
      <c r="LW175"/>
      <c r="LX175"/>
      <c r="LY175"/>
      <c r="LZ175"/>
      <c r="MA175"/>
      <c r="MB175"/>
      <c r="MC175"/>
      <c r="MD175"/>
      <c r="ME175"/>
      <c r="MF175"/>
      <c r="MG175"/>
      <c r="MH175"/>
      <c r="MI175"/>
      <c r="MJ175"/>
      <c r="MK175"/>
      <c r="ML175"/>
      <c r="MM175"/>
      <c r="MN175"/>
      <c r="MO175"/>
      <c r="MP175"/>
      <c r="MQ175"/>
      <c r="MR175"/>
      <c r="MS175"/>
      <c r="MT175"/>
      <c r="MU175"/>
      <c r="MV175"/>
      <c r="MW175"/>
      <c r="MX175"/>
      <c r="MY175"/>
      <c r="MZ175"/>
      <c r="NA175"/>
      <c r="NB175"/>
      <c r="NC175"/>
      <c r="ND175"/>
      <c r="NE175"/>
      <c r="NF175"/>
      <c r="NG175"/>
      <c r="NH175"/>
      <c r="NI175"/>
      <c r="NJ175"/>
      <c r="NK175"/>
      <c r="NL175"/>
      <c r="NM175"/>
      <c r="NN175"/>
      <c r="NO175"/>
      <c r="NP175"/>
      <c r="NQ175"/>
      <c r="NR175"/>
      <c r="NS175"/>
      <c r="NT175"/>
      <c r="NU175"/>
      <c r="NV175"/>
      <c r="NW175"/>
      <c r="NX175"/>
      <c r="NY175"/>
      <c r="NZ175"/>
      <c r="OA175"/>
      <c r="OB175"/>
      <c r="OC175"/>
      <c r="OD175"/>
      <c r="OE175"/>
      <c r="OF175"/>
      <c r="OG175"/>
      <c r="OH175"/>
      <c r="OI175"/>
      <c r="OJ175"/>
      <c r="OK175"/>
      <c r="OL175"/>
      <c r="OM175"/>
      <c r="ON175"/>
      <c r="OO175"/>
      <c r="OP175"/>
      <c r="OQ175"/>
      <c r="OR175"/>
      <c r="OS175"/>
      <c r="OT175"/>
      <c r="OU175"/>
      <c r="OV175"/>
      <c r="OW175"/>
      <c r="OX175"/>
      <c r="OY175"/>
      <c r="OZ175"/>
      <c r="PA175"/>
      <c r="PB175"/>
      <c r="PC175"/>
      <c r="PD175"/>
      <c r="PE175"/>
      <c r="PF175"/>
      <c r="PG175"/>
      <c r="PH175"/>
      <c r="PI175"/>
      <c r="PJ175"/>
      <c r="PK175"/>
      <c r="PL175"/>
      <c r="PM175"/>
      <c r="PN175"/>
      <c r="PO175"/>
      <c r="PP175"/>
      <c r="PQ175"/>
      <c r="PR175"/>
      <c r="PS175"/>
      <c r="PT175"/>
      <c r="PU175"/>
      <c r="PV175"/>
      <c r="PW175"/>
      <c r="PX175"/>
      <c r="PY175"/>
      <c r="PZ175"/>
      <c r="QA175"/>
      <c r="QB175"/>
      <c r="QC175"/>
      <c r="QD175"/>
      <c r="QE175"/>
      <c r="QF175"/>
      <c r="QG175"/>
      <c r="QH175"/>
      <c r="QI175"/>
      <c r="QJ175"/>
      <c r="QK175"/>
      <c r="QL175"/>
      <c r="QM175"/>
      <c r="QN175"/>
      <c r="QO175"/>
      <c r="QP175"/>
      <c r="QQ175"/>
      <c r="QR175"/>
      <c r="QS175"/>
      <c r="QT175"/>
      <c r="QU175"/>
      <c r="QV175"/>
      <c r="QW175"/>
      <c r="QX175"/>
      <c r="QY175"/>
      <c r="QZ175"/>
      <c r="RA175"/>
      <c r="RB175"/>
      <c r="RC175"/>
      <c r="RD175"/>
      <c r="RE175"/>
      <c r="RF175"/>
      <c r="RG175"/>
      <c r="RH175"/>
      <c r="RI175"/>
      <c r="RJ175"/>
      <c r="RK175"/>
      <c r="RL175"/>
      <c r="RM175"/>
      <c r="RN175"/>
      <c r="RO175"/>
      <c r="RP175"/>
      <c r="RQ175"/>
      <c r="RR175"/>
      <c r="RS175"/>
      <c r="RT175"/>
      <c r="RU175"/>
      <c r="RV175"/>
      <c r="RW175"/>
      <c r="RX175"/>
      <c r="RY175"/>
      <c r="RZ175"/>
      <c r="SA175"/>
      <c r="SB175"/>
      <c r="SC175"/>
      <c r="SD175"/>
      <c r="SE175"/>
      <c r="SF175"/>
      <c r="SG175"/>
      <c r="SH175"/>
      <c r="SI175"/>
      <c r="SJ175"/>
      <c r="SK175"/>
      <c r="SL175"/>
      <c r="SM175"/>
      <c r="SN175"/>
      <c r="SO175"/>
      <c r="SP175"/>
      <c r="SQ175"/>
      <c r="SR175"/>
      <c r="SS175"/>
      <c r="ST175"/>
      <c r="SU175"/>
      <c r="SV175"/>
      <c r="SW175"/>
      <c r="SX175"/>
      <c r="SY175"/>
      <c r="SZ175"/>
      <c r="TA175"/>
      <c r="TB175"/>
      <c r="TC175"/>
      <c r="TD175"/>
      <c r="TE175"/>
      <c r="TF175"/>
      <c r="TG175"/>
      <c r="TH175"/>
      <c r="TI175"/>
      <c r="TJ175"/>
      <c r="TK175"/>
      <c r="TL175"/>
      <c r="TM175"/>
      <c r="TN175"/>
      <c r="TO175"/>
      <c r="TP175"/>
      <c r="TQ175"/>
      <c r="TR175"/>
      <c r="TS175"/>
      <c r="TT175"/>
      <c r="TU175"/>
      <c r="TV175"/>
      <c r="TW175"/>
      <c r="TX175"/>
      <c r="TY175"/>
      <c r="TZ175"/>
      <c r="UA175"/>
      <c r="UB175"/>
      <c r="UC175"/>
      <c r="UD175"/>
      <c r="UE175"/>
      <c r="UF175"/>
      <c r="UG175"/>
      <c r="UH175"/>
      <c r="UI175"/>
      <c r="UJ175"/>
      <c r="UK175"/>
      <c r="UL175"/>
      <c r="UM175"/>
      <c r="UN175"/>
      <c r="UO175"/>
      <c r="UP175"/>
      <c r="UQ175"/>
      <c r="UR175"/>
      <c r="US175"/>
      <c r="UT175"/>
      <c r="UU175"/>
      <c r="UV175"/>
      <c r="UW175"/>
      <c r="UX175"/>
      <c r="UY175"/>
      <c r="UZ175"/>
      <c r="VA175"/>
      <c r="VB175"/>
      <c r="VC175"/>
      <c r="VD175"/>
      <c r="VE175"/>
      <c r="VF175"/>
      <c r="VG175"/>
      <c r="VH175"/>
      <c r="VI175"/>
      <c r="VJ175"/>
      <c r="VK175"/>
      <c r="VL175"/>
      <c r="VM175"/>
      <c r="VN175"/>
      <c r="VO175"/>
      <c r="VP175"/>
      <c r="VQ175"/>
      <c r="VR175"/>
      <c r="VS175"/>
      <c r="VT175"/>
      <c r="VU175"/>
      <c r="VV175"/>
      <c r="VW175"/>
      <c r="VX175"/>
      <c r="VY175"/>
      <c r="VZ175"/>
      <c r="WA175"/>
      <c r="WB175"/>
      <c r="WC175"/>
      <c r="WD175"/>
      <c r="WE175"/>
      <c r="WF175"/>
      <c r="WG175"/>
      <c r="WH175"/>
      <c r="WI175"/>
      <c r="WJ175"/>
      <c r="WK175"/>
      <c r="WL175"/>
      <c r="WM175"/>
      <c r="WN175"/>
      <c r="WO175"/>
      <c r="WP175"/>
      <c r="WQ175"/>
      <c r="WR175"/>
      <c r="WS175"/>
      <c r="WT175"/>
      <c r="WU175"/>
      <c r="WV175"/>
      <c r="WW175"/>
      <c r="WX175"/>
      <c r="WY175"/>
      <c r="WZ175"/>
      <c r="XA175"/>
      <c r="XB175"/>
      <c r="XC175"/>
      <c r="XD175"/>
      <c r="XE175"/>
      <c r="XF175"/>
      <c r="XG175"/>
      <c r="XH175"/>
      <c r="XI175"/>
      <c r="XJ175"/>
      <c r="XK175"/>
      <c r="XL175"/>
      <c r="XM175"/>
      <c r="XN175"/>
      <c r="XO175"/>
      <c r="XP175"/>
      <c r="XQ175"/>
      <c r="XR175"/>
      <c r="XS175"/>
      <c r="XT175"/>
      <c r="XU175"/>
      <c r="XV175"/>
      <c r="XW175"/>
      <c r="XX175"/>
      <c r="XY175"/>
      <c r="XZ175"/>
      <c r="YA175"/>
      <c r="YB175"/>
      <c r="YC175"/>
      <c r="YD175"/>
      <c r="YE175"/>
      <c r="YF175"/>
      <c r="YG175"/>
      <c r="YH175"/>
      <c r="YI175"/>
      <c r="YJ175"/>
      <c r="YK175"/>
      <c r="YL175"/>
      <c r="YM175"/>
      <c r="YN175"/>
      <c r="YO175"/>
      <c r="YP175"/>
      <c r="YQ175"/>
      <c r="YR175"/>
      <c r="YS175"/>
      <c r="YT175"/>
      <c r="YU175"/>
      <c r="YV175"/>
      <c r="YW175"/>
      <c r="YX175"/>
      <c r="YY175"/>
      <c r="YZ175"/>
      <c r="ZA175"/>
      <c r="ZB175"/>
      <c r="ZC175"/>
      <c r="ZD175"/>
      <c r="ZE175"/>
      <c r="ZF175"/>
      <c r="ZG175"/>
      <c r="ZH175"/>
      <c r="ZI175"/>
      <c r="ZJ175"/>
      <c r="ZK175"/>
      <c r="ZL175"/>
      <c r="ZM175"/>
      <c r="ZN175"/>
      <c r="ZO175"/>
      <c r="ZP175"/>
      <c r="ZQ175"/>
      <c r="ZR175"/>
      <c r="ZS175"/>
      <c r="ZT175"/>
      <c r="ZU175"/>
      <c r="ZV175"/>
      <c r="ZW175"/>
      <c r="ZX175"/>
      <c r="ZY175"/>
      <c r="ZZ175"/>
      <c r="AAA175"/>
      <c r="AAB175"/>
      <c r="AAC175"/>
      <c r="AAD175"/>
      <c r="AAE175"/>
      <c r="AAF175"/>
      <c r="AAG175"/>
      <c r="AAH175"/>
      <c r="AAI175"/>
      <c r="AAJ175"/>
      <c r="AAK175"/>
      <c r="AAL175"/>
      <c r="AAM175"/>
      <c r="AAN175"/>
      <c r="AAO175"/>
      <c r="AAP175"/>
      <c r="AAQ175"/>
      <c r="AAR175"/>
      <c r="AAS175"/>
      <c r="AAT175"/>
      <c r="AAU175"/>
      <c r="AAV175"/>
      <c r="AAW175"/>
      <c r="AAX175"/>
      <c r="AAY175"/>
      <c r="AAZ175"/>
      <c r="ABA175"/>
      <c r="ABB175"/>
      <c r="ABC175"/>
      <c r="ABD175"/>
      <c r="ABE175"/>
      <c r="ABF175"/>
      <c r="ABG175"/>
      <c r="ABH175"/>
      <c r="ABI175"/>
      <c r="ABJ175"/>
      <c r="ABK175"/>
      <c r="ABL175"/>
      <c r="ABM175"/>
      <c r="ABN175"/>
      <c r="ABO175"/>
      <c r="ABP175"/>
      <c r="ABQ175"/>
      <c r="ABR175"/>
      <c r="ABS175"/>
      <c r="ABT175"/>
      <c r="ABU175"/>
      <c r="ABV175"/>
      <c r="ABW175"/>
      <c r="ABX175"/>
      <c r="ABY175"/>
      <c r="ABZ175"/>
      <c r="ACA175"/>
      <c r="ACB175"/>
      <c r="ACC175"/>
      <c r="ACD175"/>
      <c r="ACE175"/>
      <c r="ACF175"/>
      <c r="ACG175"/>
      <c r="ACH175"/>
      <c r="ACI175"/>
      <c r="ACJ175"/>
      <c r="ACK175"/>
      <c r="ACL175"/>
      <c r="ACM175"/>
      <c r="ACN175"/>
      <c r="ACO175"/>
      <c r="ACP175"/>
      <c r="ACQ175"/>
      <c r="ACR175"/>
      <c r="ACS175"/>
      <c r="ACT175"/>
      <c r="ACU175"/>
      <c r="ACV175"/>
      <c r="ACW175"/>
      <c r="ACX175"/>
      <c r="ACY175"/>
      <c r="ACZ175"/>
      <c r="ADA175"/>
      <c r="ADB175"/>
      <c r="ADC175"/>
      <c r="ADD175"/>
      <c r="ADE175"/>
      <c r="ADF175"/>
      <c r="ADG175"/>
      <c r="ADH175"/>
      <c r="ADI175"/>
      <c r="ADJ175"/>
      <c r="ADK175"/>
      <c r="ADL175"/>
      <c r="ADM175"/>
      <c r="ADN175"/>
      <c r="ADO175"/>
      <c r="ADP175"/>
      <c r="ADQ175"/>
      <c r="ADR175"/>
      <c r="ADS175"/>
      <c r="ADT175"/>
      <c r="ADU175"/>
      <c r="ADV175"/>
      <c r="ADW175"/>
      <c r="ADX175"/>
      <c r="ADY175"/>
      <c r="ADZ175"/>
      <c r="AEA175"/>
      <c r="AEB175"/>
      <c r="AEC175"/>
      <c r="AED175"/>
      <c r="AEE175"/>
      <c r="AEF175"/>
      <c r="AEG175"/>
      <c r="AEH175"/>
      <c r="AEI175"/>
      <c r="AEJ175"/>
      <c r="AEK175"/>
      <c r="AEL175"/>
      <c r="AEM175"/>
      <c r="AEN175"/>
      <c r="AEO175"/>
      <c r="AEP175"/>
      <c r="AEQ175"/>
      <c r="AER175"/>
      <c r="AES175"/>
      <c r="AET175"/>
      <c r="AEU175"/>
      <c r="AEV175"/>
      <c r="AEW175"/>
      <c r="AEX175"/>
      <c r="AEY175"/>
      <c r="AEZ175"/>
      <c r="AFA175"/>
      <c r="AFB175"/>
      <c r="AFC175"/>
      <c r="AFD175"/>
      <c r="AFE175"/>
      <c r="AFF175"/>
      <c r="AFG175"/>
      <c r="AFH175"/>
      <c r="AFI175"/>
      <c r="AFJ175"/>
      <c r="AFK175"/>
      <c r="AFL175"/>
      <c r="AFM175"/>
      <c r="AFN175"/>
      <c r="AFO175"/>
      <c r="AFP175"/>
      <c r="AFQ175"/>
      <c r="AFR175"/>
      <c r="AFS175"/>
      <c r="AFT175"/>
      <c r="AFU175"/>
      <c r="AFV175"/>
      <c r="AFW175"/>
      <c r="AFX175"/>
      <c r="AFY175"/>
      <c r="AFZ175"/>
      <c r="AGA175"/>
      <c r="AGB175"/>
      <c r="AGC175"/>
      <c r="AGD175"/>
      <c r="AGE175"/>
      <c r="AGF175"/>
      <c r="AGG175"/>
      <c r="AGH175"/>
      <c r="AGI175"/>
      <c r="AGJ175"/>
      <c r="AGK175"/>
      <c r="AGL175"/>
      <c r="AGM175"/>
      <c r="AGN175"/>
      <c r="AGO175"/>
      <c r="AGP175"/>
      <c r="AGQ175"/>
      <c r="AGR175"/>
      <c r="AGS175"/>
      <c r="AGT175"/>
      <c r="AGU175"/>
      <c r="AGV175"/>
      <c r="AGW175"/>
      <c r="AGX175"/>
      <c r="AGY175"/>
      <c r="AGZ175"/>
      <c r="AHA175"/>
      <c r="AHB175"/>
      <c r="AHC175"/>
      <c r="AHD175"/>
      <c r="AHE175"/>
      <c r="AHF175"/>
      <c r="AHG175"/>
      <c r="AHH175"/>
      <c r="AHI175"/>
      <c r="AHJ175"/>
      <c r="AHK175"/>
      <c r="AHL175"/>
      <c r="AHM175"/>
      <c r="AHN175"/>
      <c r="AHO175"/>
      <c r="AHP175"/>
      <c r="AHQ175"/>
      <c r="AHR175"/>
      <c r="AHS175"/>
      <c r="AHT175"/>
      <c r="AHU175"/>
      <c r="AHV175"/>
      <c r="AHW175"/>
      <c r="AHX175"/>
      <c r="AHY175"/>
      <c r="AHZ175"/>
      <c r="AIA175"/>
      <c r="AIB175"/>
      <c r="AIC175"/>
      <c r="AID175"/>
      <c r="AIE175"/>
      <c r="AIF175"/>
      <c r="AIG175"/>
      <c r="AIH175"/>
      <c r="AII175"/>
      <c r="AIJ175"/>
      <c r="AIK175"/>
      <c r="AIL175"/>
      <c r="AIM175"/>
      <c r="AIN175"/>
      <c r="AIO175"/>
      <c r="AIP175"/>
      <c r="AIQ175"/>
      <c r="AIR175"/>
      <c r="AIS175"/>
      <c r="AIT175"/>
      <c r="AIU175"/>
      <c r="AIV175"/>
      <c r="AIW175"/>
      <c r="AIX175"/>
      <c r="AIY175"/>
      <c r="AIZ175"/>
      <c r="AJA175"/>
      <c r="AJB175"/>
      <c r="AJC175"/>
      <c r="AJD175"/>
      <c r="AJE175"/>
      <c r="AJF175"/>
      <c r="AJG175"/>
      <c r="AJH175"/>
      <c r="AJI175"/>
      <c r="AJJ175"/>
      <c r="AJK175"/>
      <c r="AJL175"/>
      <c r="AJM175"/>
      <c r="AJN175"/>
      <c r="AJO175"/>
      <c r="AJP175"/>
      <c r="AJQ175"/>
      <c r="AJR175"/>
      <c r="AJS175"/>
      <c r="AJT175"/>
      <c r="AJU175"/>
      <c r="AJV175"/>
      <c r="AJW175"/>
      <c r="AJX175"/>
      <c r="AJY175"/>
      <c r="AJZ175"/>
      <c r="AKA175"/>
      <c r="AKB175"/>
      <c r="AKC175"/>
      <c r="AKD175"/>
      <c r="AKE175"/>
      <c r="AKF175"/>
      <c r="AKG175"/>
      <c r="AKH175"/>
      <c r="AKI175"/>
      <c r="AKJ175"/>
      <c r="AKK175"/>
      <c r="AKL175"/>
      <c r="AKM175"/>
      <c r="AKN175"/>
      <c r="AKO175"/>
      <c r="AKP175"/>
      <c r="AKQ175"/>
      <c r="AKR175"/>
      <c r="AKS175"/>
      <c r="AKT175"/>
      <c r="AKU175"/>
      <c r="AKV175"/>
      <c r="AKW175"/>
      <c r="AKX175"/>
      <c r="AKY175"/>
      <c r="AKZ175"/>
      <c r="ALA175"/>
      <c r="ALB175"/>
      <c r="ALC175"/>
      <c r="ALD175"/>
      <c r="ALE175"/>
      <c r="ALF175"/>
      <c r="ALG175"/>
      <c r="ALH175"/>
      <c r="ALI175"/>
      <c r="ALJ175"/>
      <c r="ALK175"/>
      <c r="ALL175"/>
      <c r="ALM175"/>
      <c r="ALN175"/>
      <c r="ALO175"/>
      <c r="ALP175"/>
      <c r="ALQ175"/>
      <c r="ALR175"/>
      <c r="ALS175"/>
      <c r="ALT175"/>
      <c r="ALU175"/>
      <c r="ALV175"/>
      <c r="ALW175"/>
      <c r="ALX175"/>
      <c r="ALY175"/>
      <c r="ALZ175"/>
      <c r="AMA175"/>
      <c r="AMB175"/>
      <c r="AMC175"/>
      <c r="AMD175"/>
      <c r="AME175"/>
      <c r="AMF175"/>
      <c r="AMG175"/>
    </row>
    <row r="176" spans="1:1021">
      <c r="A176" s="588" t="s">
        <v>577</v>
      </c>
      <c r="B176" s="582">
        <f>(1/'Prod. GEXCHA'!J22)*(1/(30/7*44*6))*8</f>
        <v>4.4191919191919199E-5</v>
      </c>
      <c r="C176" s="578">
        <f>E129</f>
        <v>0</v>
      </c>
      <c r="D176" s="578">
        <f>B176*C176</f>
        <v>0</v>
      </c>
      <c r="E176" s="578">
        <f>E130</f>
        <v>0</v>
      </c>
      <c r="F176" s="578">
        <f>B176*E176</f>
        <v>0</v>
      </c>
      <c r="G176" s="578">
        <f>E131</f>
        <v>0</v>
      </c>
      <c r="H176" s="578">
        <f>B176*G176</f>
        <v>0</v>
      </c>
      <c r="I176" s="578">
        <f>E132</f>
        <v>0</v>
      </c>
      <c r="J176" s="578">
        <f>B176*I176</f>
        <v>0</v>
      </c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  <c r="FO176"/>
      <c r="FP176"/>
      <c r="FQ176"/>
      <c r="FR176"/>
      <c r="FS176"/>
      <c r="FT176"/>
      <c r="FU176"/>
      <c r="FV176"/>
      <c r="FW176"/>
      <c r="FX176"/>
      <c r="FY176"/>
      <c r="FZ176"/>
      <c r="GA176"/>
      <c r="GB176"/>
      <c r="GC176"/>
      <c r="GD176"/>
      <c r="GE176"/>
      <c r="GF176"/>
      <c r="GG176"/>
      <c r="GH176"/>
      <c r="GI176"/>
      <c r="GJ176"/>
      <c r="GK176"/>
      <c r="GL176"/>
      <c r="GM176"/>
      <c r="GN176"/>
      <c r="GO176"/>
      <c r="GP176"/>
      <c r="GQ176"/>
      <c r="GR176"/>
      <c r="GS176"/>
      <c r="GT176"/>
      <c r="GU176"/>
      <c r="GV176"/>
      <c r="GW176"/>
      <c r="GX176"/>
      <c r="GY176"/>
      <c r="GZ176"/>
      <c r="HA176"/>
      <c r="HB176"/>
      <c r="HC176"/>
      <c r="HD176"/>
      <c r="HE176"/>
      <c r="HF176"/>
      <c r="HG176"/>
      <c r="HH176"/>
      <c r="HI176"/>
      <c r="HJ176"/>
      <c r="HK176"/>
      <c r="HL176"/>
      <c r="HM176"/>
      <c r="HN176"/>
      <c r="HO176"/>
      <c r="HP176"/>
      <c r="HQ176"/>
      <c r="HR176"/>
      <c r="HS176"/>
      <c r="HT176"/>
      <c r="HU176"/>
      <c r="HV176"/>
      <c r="HW176"/>
      <c r="HX176"/>
      <c r="HY176"/>
      <c r="HZ176"/>
      <c r="IA176"/>
      <c r="IB176"/>
      <c r="IC176"/>
      <c r="ID176"/>
      <c r="IE176"/>
      <c r="IF176"/>
      <c r="IG176"/>
      <c r="IH176"/>
      <c r="II176"/>
      <c r="IJ176"/>
      <c r="IK176"/>
      <c r="IL176"/>
      <c r="IM176"/>
      <c r="IN176"/>
      <c r="IO176"/>
      <c r="IP176"/>
      <c r="IQ176"/>
      <c r="IR176"/>
      <c r="IS176"/>
      <c r="IT176"/>
      <c r="IU176"/>
      <c r="IV176"/>
      <c r="IW176"/>
      <c r="IX176"/>
      <c r="IY176"/>
      <c r="IZ176"/>
      <c r="JA176"/>
      <c r="JB176"/>
      <c r="JC176"/>
      <c r="JD176"/>
      <c r="JE176"/>
      <c r="JF176"/>
      <c r="JG176"/>
      <c r="JH176"/>
      <c r="JI176"/>
      <c r="JJ176"/>
      <c r="JK176"/>
      <c r="JL176"/>
      <c r="JM176"/>
      <c r="JN176"/>
      <c r="JO176"/>
      <c r="JP176"/>
      <c r="JQ176"/>
      <c r="JR176"/>
      <c r="JS176"/>
      <c r="JT176"/>
      <c r="JU176"/>
      <c r="JV176"/>
      <c r="JW176"/>
      <c r="JX176"/>
      <c r="JY176"/>
      <c r="JZ176"/>
      <c r="KA176"/>
      <c r="KB176"/>
      <c r="KC176"/>
      <c r="KD176"/>
      <c r="KE176"/>
      <c r="KF176"/>
      <c r="KG176"/>
      <c r="KH176"/>
      <c r="KI176"/>
      <c r="KJ176"/>
      <c r="KK176"/>
      <c r="KL176"/>
      <c r="KM176"/>
      <c r="KN176"/>
      <c r="KO176"/>
      <c r="KP176"/>
      <c r="KQ176"/>
      <c r="KR176"/>
      <c r="KS176"/>
      <c r="KT176"/>
      <c r="KU176"/>
      <c r="KV176"/>
      <c r="KW176"/>
      <c r="KX176"/>
      <c r="KY176"/>
      <c r="KZ176"/>
      <c r="LA176"/>
      <c r="LB176"/>
      <c r="LC176"/>
      <c r="LD176"/>
      <c r="LE176"/>
      <c r="LF176"/>
      <c r="LG176"/>
      <c r="LH176"/>
      <c r="LI176"/>
      <c r="LJ176"/>
      <c r="LK176"/>
      <c r="LL176"/>
      <c r="LM176"/>
      <c r="LN176"/>
      <c r="LO176"/>
      <c r="LP176"/>
      <c r="LQ176"/>
      <c r="LR176"/>
      <c r="LS176"/>
      <c r="LT176"/>
      <c r="LU176"/>
      <c r="LV176"/>
      <c r="LW176"/>
      <c r="LX176"/>
      <c r="LY176"/>
      <c r="LZ176"/>
      <c r="MA176"/>
      <c r="MB176"/>
      <c r="MC176"/>
      <c r="MD176"/>
      <c r="ME176"/>
      <c r="MF176"/>
      <c r="MG176"/>
      <c r="MH176"/>
      <c r="MI176"/>
      <c r="MJ176"/>
      <c r="MK176"/>
      <c r="ML176"/>
      <c r="MM176"/>
      <c r="MN176"/>
      <c r="MO176"/>
      <c r="MP176"/>
      <c r="MQ176"/>
      <c r="MR176"/>
      <c r="MS176"/>
      <c r="MT176"/>
      <c r="MU176"/>
      <c r="MV176"/>
      <c r="MW176"/>
      <c r="MX176"/>
      <c r="MY176"/>
      <c r="MZ176"/>
      <c r="NA176"/>
      <c r="NB176"/>
      <c r="NC176"/>
      <c r="ND176"/>
      <c r="NE176"/>
      <c r="NF176"/>
      <c r="NG176"/>
      <c r="NH176"/>
      <c r="NI176"/>
      <c r="NJ176"/>
      <c r="NK176"/>
      <c r="NL176"/>
      <c r="NM176"/>
      <c r="NN176"/>
      <c r="NO176"/>
      <c r="NP176"/>
      <c r="NQ176"/>
      <c r="NR176"/>
      <c r="NS176"/>
      <c r="NT176"/>
      <c r="NU176"/>
      <c r="NV176"/>
      <c r="NW176"/>
      <c r="NX176"/>
      <c r="NY176"/>
      <c r="NZ176"/>
      <c r="OA176"/>
      <c r="OB176"/>
      <c r="OC176"/>
      <c r="OD176"/>
      <c r="OE176"/>
      <c r="OF176"/>
      <c r="OG176"/>
      <c r="OH176"/>
      <c r="OI176"/>
      <c r="OJ176"/>
      <c r="OK176"/>
      <c r="OL176"/>
      <c r="OM176"/>
      <c r="ON176"/>
      <c r="OO176"/>
      <c r="OP176"/>
      <c r="OQ176"/>
      <c r="OR176"/>
      <c r="OS176"/>
      <c r="OT176"/>
      <c r="OU176"/>
      <c r="OV176"/>
      <c r="OW176"/>
      <c r="OX176"/>
      <c r="OY176"/>
      <c r="OZ176"/>
      <c r="PA176"/>
      <c r="PB176"/>
      <c r="PC176"/>
      <c r="PD176"/>
      <c r="PE176"/>
      <c r="PF176"/>
      <c r="PG176"/>
      <c r="PH176"/>
      <c r="PI176"/>
      <c r="PJ176"/>
      <c r="PK176"/>
      <c r="PL176"/>
      <c r="PM176"/>
      <c r="PN176"/>
      <c r="PO176"/>
      <c r="PP176"/>
      <c r="PQ176"/>
      <c r="PR176"/>
      <c r="PS176"/>
      <c r="PT176"/>
      <c r="PU176"/>
      <c r="PV176"/>
      <c r="PW176"/>
      <c r="PX176"/>
      <c r="PY176"/>
      <c r="PZ176"/>
      <c r="QA176"/>
      <c r="QB176"/>
      <c r="QC176"/>
      <c r="QD176"/>
      <c r="QE176"/>
      <c r="QF176"/>
      <c r="QG176"/>
      <c r="QH176"/>
      <c r="QI176"/>
      <c r="QJ176"/>
      <c r="QK176"/>
      <c r="QL176"/>
      <c r="QM176"/>
      <c r="QN176"/>
      <c r="QO176"/>
      <c r="QP176"/>
      <c r="QQ176"/>
      <c r="QR176"/>
      <c r="QS176"/>
      <c r="QT176"/>
      <c r="QU176"/>
      <c r="QV176"/>
      <c r="QW176"/>
      <c r="QX176"/>
      <c r="QY176"/>
      <c r="QZ176"/>
      <c r="RA176"/>
      <c r="RB176"/>
      <c r="RC176"/>
      <c r="RD176"/>
      <c r="RE176"/>
      <c r="RF176"/>
      <c r="RG176"/>
      <c r="RH176"/>
      <c r="RI176"/>
      <c r="RJ176"/>
      <c r="RK176"/>
      <c r="RL176"/>
      <c r="RM176"/>
      <c r="RN176"/>
      <c r="RO176"/>
      <c r="RP176"/>
      <c r="RQ176"/>
      <c r="RR176"/>
      <c r="RS176"/>
      <c r="RT176"/>
      <c r="RU176"/>
      <c r="RV176"/>
      <c r="RW176"/>
      <c r="RX176"/>
      <c r="RY176"/>
      <c r="RZ176"/>
      <c r="SA176"/>
      <c r="SB176"/>
      <c r="SC176"/>
      <c r="SD176"/>
      <c r="SE176"/>
      <c r="SF176"/>
      <c r="SG176"/>
      <c r="SH176"/>
      <c r="SI176"/>
      <c r="SJ176"/>
      <c r="SK176"/>
      <c r="SL176"/>
      <c r="SM176"/>
      <c r="SN176"/>
      <c r="SO176"/>
      <c r="SP176"/>
      <c r="SQ176"/>
      <c r="SR176"/>
      <c r="SS176"/>
      <c r="ST176"/>
      <c r="SU176"/>
      <c r="SV176"/>
      <c r="SW176"/>
      <c r="SX176"/>
      <c r="SY176"/>
      <c r="SZ176"/>
      <c r="TA176"/>
      <c r="TB176"/>
      <c r="TC176"/>
      <c r="TD176"/>
      <c r="TE176"/>
      <c r="TF176"/>
      <c r="TG176"/>
      <c r="TH176"/>
      <c r="TI176"/>
      <c r="TJ176"/>
      <c r="TK176"/>
      <c r="TL176"/>
      <c r="TM176"/>
      <c r="TN176"/>
      <c r="TO176"/>
      <c r="TP176"/>
      <c r="TQ176"/>
      <c r="TR176"/>
      <c r="TS176"/>
      <c r="TT176"/>
      <c r="TU176"/>
      <c r="TV176"/>
      <c r="TW176"/>
      <c r="TX176"/>
      <c r="TY176"/>
      <c r="TZ176"/>
      <c r="UA176"/>
      <c r="UB176"/>
      <c r="UC176"/>
      <c r="UD176"/>
      <c r="UE176"/>
      <c r="UF176"/>
      <c r="UG176"/>
      <c r="UH176"/>
      <c r="UI176"/>
      <c r="UJ176"/>
      <c r="UK176"/>
      <c r="UL176"/>
      <c r="UM176"/>
      <c r="UN176"/>
      <c r="UO176"/>
      <c r="UP176"/>
      <c r="UQ176"/>
      <c r="UR176"/>
      <c r="US176"/>
      <c r="UT176"/>
      <c r="UU176"/>
      <c r="UV176"/>
      <c r="UW176"/>
      <c r="UX176"/>
      <c r="UY176"/>
      <c r="UZ176"/>
      <c r="VA176"/>
      <c r="VB176"/>
      <c r="VC176"/>
      <c r="VD176"/>
      <c r="VE176"/>
      <c r="VF176"/>
      <c r="VG176"/>
      <c r="VH176"/>
      <c r="VI176"/>
      <c r="VJ176"/>
      <c r="VK176"/>
      <c r="VL176"/>
      <c r="VM176"/>
      <c r="VN176"/>
      <c r="VO176"/>
      <c r="VP176"/>
      <c r="VQ176"/>
      <c r="VR176"/>
      <c r="VS176"/>
      <c r="VT176"/>
      <c r="VU176"/>
      <c r="VV176"/>
      <c r="VW176"/>
      <c r="VX176"/>
      <c r="VY176"/>
      <c r="VZ176"/>
      <c r="WA176"/>
      <c r="WB176"/>
      <c r="WC176"/>
      <c r="WD176"/>
      <c r="WE176"/>
      <c r="WF176"/>
      <c r="WG176"/>
      <c r="WH176"/>
      <c r="WI176"/>
      <c r="WJ176"/>
      <c r="WK176"/>
      <c r="WL176"/>
      <c r="WM176"/>
      <c r="WN176"/>
      <c r="WO176"/>
      <c r="WP176"/>
      <c r="WQ176"/>
      <c r="WR176"/>
      <c r="WS176"/>
      <c r="WT176"/>
      <c r="WU176"/>
      <c r="WV176"/>
      <c r="WW176"/>
      <c r="WX176"/>
      <c r="WY176"/>
      <c r="WZ176"/>
      <c r="XA176"/>
      <c r="XB176"/>
      <c r="XC176"/>
      <c r="XD176"/>
      <c r="XE176"/>
      <c r="XF176"/>
      <c r="XG176"/>
      <c r="XH176"/>
      <c r="XI176"/>
      <c r="XJ176"/>
      <c r="XK176"/>
      <c r="XL176"/>
      <c r="XM176"/>
      <c r="XN176"/>
      <c r="XO176"/>
      <c r="XP176"/>
      <c r="XQ176"/>
      <c r="XR176"/>
      <c r="XS176"/>
      <c r="XT176"/>
      <c r="XU176"/>
      <c r="XV176"/>
      <c r="XW176"/>
      <c r="XX176"/>
      <c r="XY176"/>
      <c r="XZ176"/>
      <c r="YA176"/>
      <c r="YB176"/>
      <c r="YC176"/>
      <c r="YD176"/>
      <c r="YE176"/>
      <c r="YF176"/>
      <c r="YG176"/>
      <c r="YH176"/>
      <c r="YI176"/>
      <c r="YJ176"/>
      <c r="YK176"/>
      <c r="YL176"/>
      <c r="YM176"/>
      <c r="YN176"/>
      <c r="YO176"/>
      <c r="YP176"/>
      <c r="YQ176"/>
      <c r="YR176"/>
      <c r="YS176"/>
      <c r="YT176"/>
      <c r="YU176"/>
      <c r="YV176"/>
      <c r="YW176"/>
      <c r="YX176"/>
      <c r="YY176"/>
      <c r="YZ176"/>
      <c r="ZA176"/>
      <c r="ZB176"/>
      <c r="ZC176"/>
      <c r="ZD176"/>
      <c r="ZE176"/>
      <c r="ZF176"/>
      <c r="ZG176"/>
      <c r="ZH176"/>
      <c r="ZI176"/>
      <c r="ZJ176"/>
      <c r="ZK176"/>
      <c r="ZL176"/>
      <c r="ZM176"/>
      <c r="ZN176"/>
      <c r="ZO176"/>
      <c r="ZP176"/>
      <c r="ZQ176"/>
      <c r="ZR176"/>
      <c r="ZS176"/>
      <c r="ZT176"/>
      <c r="ZU176"/>
      <c r="ZV176"/>
      <c r="ZW176"/>
      <c r="ZX176"/>
      <c r="ZY176"/>
      <c r="ZZ176"/>
      <c r="AAA176"/>
      <c r="AAB176"/>
      <c r="AAC176"/>
      <c r="AAD176"/>
      <c r="AAE176"/>
      <c r="AAF176"/>
      <c r="AAG176"/>
      <c r="AAH176"/>
      <c r="AAI176"/>
      <c r="AAJ176"/>
      <c r="AAK176"/>
      <c r="AAL176"/>
      <c r="AAM176"/>
      <c r="AAN176"/>
      <c r="AAO176"/>
      <c r="AAP176"/>
      <c r="AAQ176"/>
      <c r="AAR176"/>
      <c r="AAS176"/>
      <c r="AAT176"/>
      <c r="AAU176"/>
      <c r="AAV176"/>
      <c r="AAW176"/>
      <c r="AAX176"/>
      <c r="AAY176"/>
      <c r="AAZ176"/>
      <c r="ABA176"/>
      <c r="ABB176"/>
      <c r="ABC176"/>
      <c r="ABD176"/>
      <c r="ABE176"/>
      <c r="ABF176"/>
      <c r="ABG176"/>
      <c r="ABH176"/>
      <c r="ABI176"/>
      <c r="ABJ176"/>
      <c r="ABK176"/>
      <c r="ABL176"/>
      <c r="ABM176"/>
      <c r="ABN176"/>
      <c r="ABO176"/>
      <c r="ABP176"/>
      <c r="ABQ176"/>
      <c r="ABR176"/>
      <c r="ABS176"/>
      <c r="ABT176"/>
      <c r="ABU176"/>
      <c r="ABV176"/>
      <c r="ABW176"/>
      <c r="ABX176"/>
      <c r="ABY176"/>
      <c r="ABZ176"/>
      <c r="ACA176"/>
      <c r="ACB176"/>
      <c r="ACC176"/>
      <c r="ACD176"/>
      <c r="ACE176"/>
      <c r="ACF176"/>
      <c r="ACG176"/>
      <c r="ACH176"/>
      <c r="ACI176"/>
      <c r="ACJ176"/>
      <c r="ACK176"/>
      <c r="ACL176"/>
      <c r="ACM176"/>
      <c r="ACN176"/>
      <c r="ACO176"/>
      <c r="ACP176"/>
      <c r="ACQ176"/>
      <c r="ACR176"/>
      <c r="ACS176"/>
      <c r="ACT176"/>
      <c r="ACU176"/>
      <c r="ACV176"/>
      <c r="ACW176"/>
      <c r="ACX176"/>
      <c r="ACY176"/>
      <c r="ACZ176"/>
      <c r="ADA176"/>
      <c r="ADB176"/>
      <c r="ADC176"/>
      <c r="ADD176"/>
      <c r="ADE176"/>
      <c r="ADF176"/>
      <c r="ADG176"/>
      <c r="ADH176"/>
      <c r="ADI176"/>
      <c r="ADJ176"/>
      <c r="ADK176"/>
      <c r="ADL176"/>
      <c r="ADM176"/>
      <c r="ADN176"/>
      <c r="ADO176"/>
      <c r="ADP176"/>
      <c r="ADQ176"/>
      <c r="ADR176"/>
      <c r="ADS176"/>
      <c r="ADT176"/>
      <c r="ADU176"/>
      <c r="ADV176"/>
      <c r="ADW176"/>
      <c r="ADX176"/>
      <c r="ADY176"/>
      <c r="ADZ176"/>
      <c r="AEA176"/>
      <c r="AEB176"/>
      <c r="AEC176"/>
      <c r="AED176"/>
      <c r="AEE176"/>
      <c r="AEF176"/>
      <c r="AEG176"/>
      <c r="AEH176"/>
      <c r="AEI176"/>
      <c r="AEJ176"/>
      <c r="AEK176"/>
      <c r="AEL176"/>
      <c r="AEM176"/>
      <c r="AEN176"/>
      <c r="AEO176"/>
      <c r="AEP176"/>
      <c r="AEQ176"/>
      <c r="AER176"/>
      <c r="AES176"/>
      <c r="AET176"/>
      <c r="AEU176"/>
      <c r="AEV176"/>
      <c r="AEW176"/>
      <c r="AEX176"/>
      <c r="AEY176"/>
      <c r="AEZ176"/>
      <c r="AFA176"/>
      <c r="AFB176"/>
      <c r="AFC176"/>
      <c r="AFD176"/>
      <c r="AFE176"/>
      <c r="AFF176"/>
      <c r="AFG176"/>
      <c r="AFH176"/>
      <c r="AFI176"/>
      <c r="AFJ176"/>
      <c r="AFK176"/>
      <c r="AFL176"/>
      <c r="AFM176"/>
      <c r="AFN176"/>
      <c r="AFO176"/>
      <c r="AFP176"/>
      <c r="AFQ176"/>
      <c r="AFR176"/>
      <c r="AFS176"/>
      <c r="AFT176"/>
      <c r="AFU176"/>
      <c r="AFV176"/>
      <c r="AFW176"/>
      <c r="AFX176"/>
      <c r="AFY176"/>
      <c r="AFZ176"/>
      <c r="AGA176"/>
      <c r="AGB176"/>
      <c r="AGC176"/>
      <c r="AGD176"/>
      <c r="AGE176"/>
      <c r="AGF176"/>
      <c r="AGG176"/>
      <c r="AGH176"/>
      <c r="AGI176"/>
      <c r="AGJ176"/>
      <c r="AGK176"/>
      <c r="AGL176"/>
      <c r="AGM176"/>
      <c r="AGN176"/>
      <c r="AGO176"/>
      <c r="AGP176"/>
      <c r="AGQ176"/>
      <c r="AGR176"/>
      <c r="AGS176"/>
      <c r="AGT176"/>
      <c r="AGU176"/>
      <c r="AGV176"/>
      <c r="AGW176"/>
      <c r="AGX176"/>
      <c r="AGY176"/>
      <c r="AGZ176"/>
      <c r="AHA176"/>
      <c r="AHB176"/>
      <c r="AHC176"/>
      <c r="AHD176"/>
      <c r="AHE176"/>
      <c r="AHF176"/>
      <c r="AHG176"/>
      <c r="AHH176"/>
      <c r="AHI176"/>
      <c r="AHJ176"/>
      <c r="AHK176"/>
      <c r="AHL176"/>
      <c r="AHM176"/>
      <c r="AHN176"/>
      <c r="AHO176"/>
      <c r="AHP176"/>
      <c r="AHQ176"/>
      <c r="AHR176"/>
      <c r="AHS176"/>
      <c r="AHT176"/>
      <c r="AHU176"/>
      <c r="AHV176"/>
      <c r="AHW176"/>
      <c r="AHX176"/>
      <c r="AHY176"/>
      <c r="AHZ176"/>
      <c r="AIA176"/>
      <c r="AIB176"/>
      <c r="AIC176"/>
      <c r="AID176"/>
      <c r="AIE176"/>
      <c r="AIF176"/>
      <c r="AIG176"/>
      <c r="AIH176"/>
      <c r="AII176"/>
      <c r="AIJ176"/>
      <c r="AIK176"/>
      <c r="AIL176"/>
      <c r="AIM176"/>
      <c r="AIN176"/>
      <c r="AIO176"/>
      <c r="AIP176"/>
      <c r="AIQ176"/>
      <c r="AIR176"/>
      <c r="AIS176"/>
      <c r="AIT176"/>
      <c r="AIU176"/>
      <c r="AIV176"/>
      <c r="AIW176"/>
      <c r="AIX176"/>
      <c r="AIY176"/>
      <c r="AIZ176"/>
      <c r="AJA176"/>
      <c r="AJB176"/>
      <c r="AJC176"/>
      <c r="AJD176"/>
      <c r="AJE176"/>
      <c r="AJF176"/>
      <c r="AJG176"/>
      <c r="AJH176"/>
      <c r="AJI176"/>
      <c r="AJJ176"/>
      <c r="AJK176"/>
      <c r="AJL176"/>
      <c r="AJM176"/>
      <c r="AJN176"/>
      <c r="AJO176"/>
      <c r="AJP176"/>
      <c r="AJQ176"/>
      <c r="AJR176"/>
      <c r="AJS176"/>
      <c r="AJT176"/>
      <c r="AJU176"/>
      <c r="AJV176"/>
      <c r="AJW176"/>
      <c r="AJX176"/>
      <c r="AJY176"/>
      <c r="AJZ176"/>
      <c r="AKA176"/>
      <c r="AKB176"/>
      <c r="AKC176"/>
      <c r="AKD176"/>
      <c r="AKE176"/>
      <c r="AKF176"/>
      <c r="AKG176"/>
      <c r="AKH176"/>
      <c r="AKI176"/>
      <c r="AKJ176"/>
      <c r="AKK176"/>
      <c r="AKL176"/>
      <c r="AKM176"/>
      <c r="AKN176"/>
      <c r="AKO176"/>
      <c r="AKP176"/>
      <c r="AKQ176"/>
      <c r="AKR176"/>
      <c r="AKS176"/>
      <c r="AKT176"/>
      <c r="AKU176"/>
      <c r="AKV176"/>
      <c r="AKW176"/>
      <c r="AKX176"/>
      <c r="AKY176"/>
      <c r="AKZ176"/>
      <c r="ALA176"/>
      <c r="ALB176"/>
      <c r="ALC176"/>
      <c r="ALD176"/>
      <c r="ALE176"/>
      <c r="ALF176"/>
      <c r="ALG176"/>
      <c r="ALH176"/>
      <c r="ALI176"/>
      <c r="ALJ176"/>
      <c r="ALK176"/>
      <c r="ALL176"/>
      <c r="ALM176"/>
      <c r="ALN176"/>
      <c r="ALO176"/>
      <c r="ALP176"/>
      <c r="ALQ176"/>
      <c r="ALR176"/>
      <c r="ALS176"/>
      <c r="ALT176"/>
      <c r="ALU176"/>
      <c r="ALV176"/>
      <c r="ALW176"/>
      <c r="ALX176"/>
      <c r="ALY176"/>
      <c r="ALZ176"/>
      <c r="AMA176"/>
      <c r="AMB176"/>
      <c r="AMC176"/>
      <c r="AMD176"/>
      <c r="AME176"/>
      <c r="AMF176"/>
      <c r="AMG176"/>
    </row>
    <row r="177" spans="1:1021">
      <c r="A177" s="588" t="s">
        <v>562</v>
      </c>
      <c r="B177" s="582">
        <f>B176/4</f>
        <v>1.10479797979798E-5</v>
      </c>
      <c r="C177" s="578">
        <f>F129</f>
        <v>0</v>
      </c>
      <c r="D177" s="578">
        <f>B177*C177</f>
        <v>0</v>
      </c>
      <c r="E177" s="578">
        <f>F130</f>
        <v>0</v>
      </c>
      <c r="F177" s="578">
        <f>B177*E177</f>
        <v>0</v>
      </c>
      <c r="G177" s="578">
        <f>F131</f>
        <v>0</v>
      </c>
      <c r="H177" s="578">
        <f>B177*G177</f>
        <v>0</v>
      </c>
      <c r="I177" s="578">
        <f>F132</f>
        <v>0</v>
      </c>
      <c r="J177" s="578">
        <f>B177*I177</f>
        <v>0</v>
      </c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  <c r="FO177"/>
      <c r="FP177"/>
      <c r="FQ177"/>
      <c r="FR177"/>
      <c r="FS177"/>
      <c r="FT177"/>
      <c r="FU177"/>
      <c r="FV177"/>
      <c r="FW177"/>
      <c r="FX177"/>
      <c r="FY177"/>
      <c r="FZ177"/>
      <c r="GA177"/>
      <c r="GB177"/>
      <c r="GC177"/>
      <c r="GD177"/>
      <c r="GE177"/>
      <c r="GF177"/>
      <c r="GG177"/>
      <c r="GH177"/>
      <c r="GI177"/>
      <c r="GJ177"/>
      <c r="GK177"/>
      <c r="GL177"/>
      <c r="GM177"/>
      <c r="GN177"/>
      <c r="GO177"/>
      <c r="GP177"/>
      <c r="GQ177"/>
      <c r="GR177"/>
      <c r="GS177"/>
      <c r="GT177"/>
      <c r="GU177"/>
      <c r="GV177"/>
      <c r="GW177"/>
      <c r="GX177"/>
      <c r="GY177"/>
      <c r="GZ177"/>
      <c r="HA177"/>
      <c r="HB177"/>
      <c r="HC177"/>
      <c r="HD177"/>
      <c r="HE177"/>
      <c r="HF177"/>
      <c r="HG177"/>
      <c r="HH177"/>
      <c r="HI177"/>
      <c r="HJ177"/>
      <c r="HK177"/>
      <c r="HL177"/>
      <c r="HM177"/>
      <c r="HN177"/>
      <c r="HO177"/>
      <c r="HP177"/>
      <c r="HQ177"/>
      <c r="HR177"/>
      <c r="HS177"/>
      <c r="HT177"/>
      <c r="HU177"/>
      <c r="HV177"/>
      <c r="HW177"/>
      <c r="HX177"/>
      <c r="HY177"/>
      <c r="HZ177"/>
      <c r="IA177"/>
      <c r="IB177"/>
      <c r="IC177"/>
      <c r="ID177"/>
      <c r="IE177"/>
      <c r="IF177"/>
      <c r="IG177"/>
      <c r="IH177"/>
      <c r="II177"/>
      <c r="IJ177"/>
      <c r="IK177"/>
      <c r="IL177"/>
      <c r="IM177"/>
      <c r="IN177"/>
      <c r="IO177"/>
      <c r="IP177"/>
      <c r="IQ177"/>
      <c r="IR177"/>
      <c r="IS177"/>
      <c r="IT177"/>
      <c r="IU177"/>
      <c r="IV177"/>
      <c r="IW177"/>
      <c r="IX177"/>
      <c r="IY177"/>
      <c r="IZ177"/>
      <c r="JA177"/>
      <c r="JB177"/>
      <c r="JC177"/>
      <c r="JD177"/>
      <c r="JE177"/>
      <c r="JF177"/>
      <c r="JG177"/>
      <c r="JH177"/>
      <c r="JI177"/>
      <c r="JJ177"/>
      <c r="JK177"/>
      <c r="JL177"/>
      <c r="JM177"/>
      <c r="JN177"/>
      <c r="JO177"/>
      <c r="JP177"/>
      <c r="JQ177"/>
      <c r="JR177"/>
      <c r="JS177"/>
      <c r="JT177"/>
      <c r="JU177"/>
      <c r="JV177"/>
      <c r="JW177"/>
      <c r="JX177"/>
      <c r="JY177"/>
      <c r="JZ177"/>
      <c r="KA177"/>
      <c r="KB177"/>
      <c r="KC177"/>
      <c r="KD177"/>
      <c r="KE177"/>
      <c r="KF177"/>
      <c r="KG177"/>
      <c r="KH177"/>
      <c r="KI177"/>
      <c r="KJ177"/>
      <c r="KK177"/>
      <c r="KL177"/>
      <c r="KM177"/>
      <c r="KN177"/>
      <c r="KO177"/>
      <c r="KP177"/>
      <c r="KQ177"/>
      <c r="KR177"/>
      <c r="KS177"/>
      <c r="KT177"/>
      <c r="KU177"/>
      <c r="KV177"/>
      <c r="KW177"/>
      <c r="KX177"/>
      <c r="KY177"/>
      <c r="KZ177"/>
      <c r="LA177"/>
      <c r="LB177"/>
      <c r="LC177"/>
      <c r="LD177"/>
      <c r="LE177"/>
      <c r="LF177"/>
      <c r="LG177"/>
      <c r="LH177"/>
      <c r="LI177"/>
      <c r="LJ177"/>
      <c r="LK177"/>
      <c r="LL177"/>
      <c r="LM177"/>
      <c r="LN177"/>
      <c r="LO177"/>
      <c r="LP177"/>
      <c r="LQ177"/>
      <c r="LR177"/>
      <c r="LS177"/>
      <c r="LT177"/>
      <c r="LU177"/>
      <c r="LV177"/>
      <c r="LW177"/>
      <c r="LX177"/>
      <c r="LY177"/>
      <c r="LZ177"/>
      <c r="MA177"/>
      <c r="MB177"/>
      <c r="MC177"/>
      <c r="MD177"/>
      <c r="ME177"/>
      <c r="MF177"/>
      <c r="MG177"/>
      <c r="MH177"/>
      <c r="MI177"/>
      <c r="MJ177"/>
      <c r="MK177"/>
      <c r="ML177"/>
      <c r="MM177"/>
      <c r="MN177"/>
      <c r="MO177"/>
      <c r="MP177"/>
      <c r="MQ177"/>
      <c r="MR177"/>
      <c r="MS177"/>
      <c r="MT177"/>
      <c r="MU177"/>
      <c r="MV177"/>
      <c r="MW177"/>
      <c r="MX177"/>
      <c r="MY177"/>
      <c r="MZ177"/>
      <c r="NA177"/>
      <c r="NB177"/>
      <c r="NC177"/>
      <c r="ND177"/>
      <c r="NE177"/>
      <c r="NF177"/>
      <c r="NG177"/>
      <c r="NH177"/>
      <c r="NI177"/>
      <c r="NJ177"/>
      <c r="NK177"/>
      <c r="NL177"/>
      <c r="NM177"/>
      <c r="NN177"/>
      <c r="NO177"/>
      <c r="NP177"/>
      <c r="NQ177"/>
      <c r="NR177"/>
      <c r="NS177"/>
      <c r="NT177"/>
      <c r="NU177"/>
      <c r="NV177"/>
      <c r="NW177"/>
      <c r="NX177"/>
      <c r="NY177"/>
      <c r="NZ177"/>
      <c r="OA177"/>
      <c r="OB177"/>
      <c r="OC177"/>
      <c r="OD177"/>
      <c r="OE177"/>
      <c r="OF177"/>
      <c r="OG177"/>
      <c r="OH177"/>
      <c r="OI177"/>
      <c r="OJ177"/>
      <c r="OK177"/>
      <c r="OL177"/>
      <c r="OM177"/>
      <c r="ON177"/>
      <c r="OO177"/>
      <c r="OP177"/>
      <c r="OQ177"/>
      <c r="OR177"/>
      <c r="OS177"/>
      <c r="OT177"/>
      <c r="OU177"/>
      <c r="OV177"/>
      <c r="OW177"/>
      <c r="OX177"/>
      <c r="OY177"/>
      <c r="OZ177"/>
      <c r="PA177"/>
      <c r="PB177"/>
      <c r="PC177"/>
      <c r="PD177"/>
      <c r="PE177"/>
      <c r="PF177"/>
      <c r="PG177"/>
      <c r="PH177"/>
      <c r="PI177"/>
      <c r="PJ177"/>
      <c r="PK177"/>
      <c r="PL177"/>
      <c r="PM177"/>
      <c r="PN177"/>
      <c r="PO177"/>
      <c r="PP177"/>
      <c r="PQ177"/>
      <c r="PR177"/>
      <c r="PS177"/>
      <c r="PT177"/>
      <c r="PU177"/>
      <c r="PV177"/>
      <c r="PW177"/>
      <c r="PX177"/>
      <c r="PY177"/>
      <c r="PZ177"/>
      <c r="QA177"/>
      <c r="QB177"/>
      <c r="QC177"/>
      <c r="QD177"/>
      <c r="QE177"/>
      <c r="QF177"/>
      <c r="QG177"/>
      <c r="QH177"/>
      <c r="QI177"/>
      <c r="QJ177"/>
      <c r="QK177"/>
      <c r="QL177"/>
      <c r="QM177"/>
      <c r="QN177"/>
      <c r="QO177"/>
      <c r="QP177"/>
      <c r="QQ177"/>
      <c r="QR177"/>
      <c r="QS177"/>
      <c r="QT177"/>
      <c r="QU177"/>
      <c r="QV177"/>
      <c r="QW177"/>
      <c r="QX177"/>
      <c r="QY177"/>
      <c r="QZ177"/>
      <c r="RA177"/>
      <c r="RB177"/>
      <c r="RC177"/>
      <c r="RD177"/>
      <c r="RE177"/>
      <c r="RF177"/>
      <c r="RG177"/>
      <c r="RH177"/>
      <c r="RI177"/>
      <c r="RJ177"/>
      <c r="RK177"/>
      <c r="RL177"/>
      <c r="RM177"/>
      <c r="RN177"/>
      <c r="RO177"/>
      <c r="RP177"/>
      <c r="RQ177"/>
      <c r="RR177"/>
      <c r="RS177"/>
      <c r="RT177"/>
      <c r="RU177"/>
      <c r="RV177"/>
      <c r="RW177"/>
      <c r="RX177"/>
      <c r="RY177"/>
      <c r="RZ177"/>
      <c r="SA177"/>
      <c r="SB177"/>
      <c r="SC177"/>
      <c r="SD177"/>
      <c r="SE177"/>
      <c r="SF177"/>
      <c r="SG177"/>
      <c r="SH177"/>
      <c r="SI177"/>
      <c r="SJ177"/>
      <c r="SK177"/>
      <c r="SL177"/>
      <c r="SM177"/>
      <c r="SN177"/>
      <c r="SO177"/>
      <c r="SP177"/>
      <c r="SQ177"/>
      <c r="SR177"/>
      <c r="SS177"/>
      <c r="ST177"/>
      <c r="SU177"/>
      <c r="SV177"/>
      <c r="SW177"/>
      <c r="SX177"/>
      <c r="SY177"/>
      <c r="SZ177"/>
      <c r="TA177"/>
      <c r="TB177"/>
      <c r="TC177"/>
      <c r="TD177"/>
      <c r="TE177"/>
      <c r="TF177"/>
      <c r="TG177"/>
      <c r="TH177"/>
      <c r="TI177"/>
      <c r="TJ177"/>
      <c r="TK177"/>
      <c r="TL177"/>
      <c r="TM177"/>
      <c r="TN177"/>
      <c r="TO177"/>
      <c r="TP177"/>
      <c r="TQ177"/>
      <c r="TR177"/>
      <c r="TS177"/>
      <c r="TT177"/>
      <c r="TU177"/>
      <c r="TV177"/>
      <c r="TW177"/>
      <c r="TX177"/>
      <c r="TY177"/>
      <c r="TZ177"/>
      <c r="UA177"/>
      <c r="UB177"/>
      <c r="UC177"/>
      <c r="UD177"/>
      <c r="UE177"/>
      <c r="UF177"/>
      <c r="UG177"/>
      <c r="UH177"/>
      <c r="UI177"/>
      <c r="UJ177"/>
      <c r="UK177"/>
      <c r="UL177"/>
      <c r="UM177"/>
      <c r="UN177"/>
      <c r="UO177"/>
      <c r="UP177"/>
      <c r="UQ177"/>
      <c r="UR177"/>
      <c r="US177"/>
      <c r="UT177"/>
      <c r="UU177"/>
      <c r="UV177"/>
      <c r="UW177"/>
      <c r="UX177"/>
      <c r="UY177"/>
      <c r="UZ177"/>
      <c r="VA177"/>
      <c r="VB177"/>
      <c r="VC177"/>
      <c r="VD177"/>
      <c r="VE177"/>
      <c r="VF177"/>
      <c r="VG177"/>
      <c r="VH177"/>
      <c r="VI177"/>
      <c r="VJ177"/>
      <c r="VK177"/>
      <c r="VL177"/>
      <c r="VM177"/>
      <c r="VN177"/>
      <c r="VO177"/>
      <c r="VP177"/>
      <c r="VQ177"/>
      <c r="VR177"/>
      <c r="VS177"/>
      <c r="VT177"/>
      <c r="VU177"/>
      <c r="VV177"/>
      <c r="VW177"/>
      <c r="VX177"/>
      <c r="VY177"/>
      <c r="VZ177"/>
      <c r="WA177"/>
      <c r="WB177"/>
      <c r="WC177"/>
      <c r="WD177"/>
      <c r="WE177"/>
      <c r="WF177"/>
      <c r="WG177"/>
      <c r="WH177"/>
      <c r="WI177"/>
      <c r="WJ177"/>
      <c r="WK177"/>
      <c r="WL177"/>
      <c r="WM177"/>
      <c r="WN177"/>
      <c r="WO177"/>
      <c r="WP177"/>
      <c r="WQ177"/>
      <c r="WR177"/>
      <c r="WS177"/>
      <c r="WT177"/>
      <c r="WU177"/>
      <c r="WV177"/>
      <c r="WW177"/>
      <c r="WX177"/>
      <c r="WY177"/>
      <c r="WZ177"/>
      <c r="XA177"/>
      <c r="XB177"/>
      <c r="XC177"/>
      <c r="XD177"/>
      <c r="XE177"/>
      <c r="XF177"/>
      <c r="XG177"/>
      <c r="XH177"/>
      <c r="XI177"/>
      <c r="XJ177"/>
      <c r="XK177"/>
      <c r="XL177"/>
      <c r="XM177"/>
      <c r="XN177"/>
      <c r="XO177"/>
      <c r="XP177"/>
      <c r="XQ177"/>
      <c r="XR177"/>
      <c r="XS177"/>
      <c r="XT177"/>
      <c r="XU177"/>
      <c r="XV177"/>
      <c r="XW177"/>
      <c r="XX177"/>
      <c r="XY177"/>
      <c r="XZ177"/>
      <c r="YA177"/>
      <c r="YB177"/>
      <c r="YC177"/>
      <c r="YD177"/>
      <c r="YE177"/>
      <c r="YF177"/>
      <c r="YG177"/>
      <c r="YH177"/>
      <c r="YI177"/>
      <c r="YJ177"/>
      <c r="YK177"/>
      <c r="YL177"/>
      <c r="YM177"/>
      <c r="YN177"/>
      <c r="YO177"/>
      <c r="YP177"/>
      <c r="YQ177"/>
      <c r="YR177"/>
      <c r="YS177"/>
      <c r="YT177"/>
      <c r="YU177"/>
      <c r="YV177"/>
      <c r="YW177"/>
      <c r="YX177"/>
      <c r="YY177"/>
      <c r="YZ177"/>
      <c r="ZA177"/>
      <c r="ZB177"/>
      <c r="ZC177"/>
      <c r="ZD177"/>
      <c r="ZE177"/>
      <c r="ZF177"/>
      <c r="ZG177"/>
      <c r="ZH177"/>
      <c r="ZI177"/>
      <c r="ZJ177"/>
      <c r="ZK177"/>
      <c r="ZL177"/>
      <c r="ZM177"/>
      <c r="ZN177"/>
      <c r="ZO177"/>
      <c r="ZP177"/>
      <c r="ZQ177"/>
      <c r="ZR177"/>
      <c r="ZS177"/>
      <c r="ZT177"/>
      <c r="ZU177"/>
      <c r="ZV177"/>
      <c r="ZW177"/>
      <c r="ZX177"/>
      <c r="ZY177"/>
      <c r="ZZ177"/>
      <c r="AAA177"/>
      <c r="AAB177"/>
      <c r="AAC177"/>
      <c r="AAD177"/>
      <c r="AAE177"/>
      <c r="AAF177"/>
      <c r="AAG177"/>
      <c r="AAH177"/>
      <c r="AAI177"/>
      <c r="AAJ177"/>
      <c r="AAK177"/>
      <c r="AAL177"/>
      <c r="AAM177"/>
      <c r="AAN177"/>
      <c r="AAO177"/>
      <c r="AAP177"/>
      <c r="AAQ177"/>
      <c r="AAR177"/>
      <c r="AAS177"/>
      <c r="AAT177"/>
      <c r="AAU177"/>
      <c r="AAV177"/>
      <c r="AAW177"/>
      <c r="AAX177"/>
      <c r="AAY177"/>
      <c r="AAZ177"/>
      <c r="ABA177"/>
      <c r="ABB177"/>
      <c r="ABC177"/>
      <c r="ABD177"/>
      <c r="ABE177"/>
      <c r="ABF177"/>
      <c r="ABG177"/>
      <c r="ABH177"/>
      <c r="ABI177"/>
      <c r="ABJ177"/>
      <c r="ABK177"/>
      <c r="ABL177"/>
      <c r="ABM177"/>
      <c r="ABN177"/>
      <c r="ABO177"/>
      <c r="ABP177"/>
      <c r="ABQ177"/>
      <c r="ABR177"/>
      <c r="ABS177"/>
      <c r="ABT177"/>
      <c r="ABU177"/>
      <c r="ABV177"/>
      <c r="ABW177"/>
      <c r="ABX177"/>
      <c r="ABY177"/>
      <c r="ABZ177"/>
      <c r="ACA177"/>
      <c r="ACB177"/>
      <c r="ACC177"/>
      <c r="ACD177"/>
      <c r="ACE177"/>
      <c r="ACF177"/>
      <c r="ACG177"/>
      <c r="ACH177"/>
      <c r="ACI177"/>
      <c r="ACJ177"/>
      <c r="ACK177"/>
      <c r="ACL177"/>
      <c r="ACM177"/>
      <c r="ACN177"/>
      <c r="ACO177"/>
      <c r="ACP177"/>
      <c r="ACQ177"/>
      <c r="ACR177"/>
      <c r="ACS177"/>
      <c r="ACT177"/>
      <c r="ACU177"/>
      <c r="ACV177"/>
      <c r="ACW177"/>
      <c r="ACX177"/>
      <c r="ACY177"/>
      <c r="ACZ177"/>
      <c r="ADA177"/>
      <c r="ADB177"/>
      <c r="ADC177"/>
      <c r="ADD177"/>
      <c r="ADE177"/>
      <c r="ADF177"/>
      <c r="ADG177"/>
      <c r="ADH177"/>
      <c r="ADI177"/>
      <c r="ADJ177"/>
      <c r="ADK177"/>
      <c r="ADL177"/>
      <c r="ADM177"/>
      <c r="ADN177"/>
      <c r="ADO177"/>
      <c r="ADP177"/>
      <c r="ADQ177"/>
      <c r="ADR177"/>
      <c r="ADS177"/>
      <c r="ADT177"/>
      <c r="ADU177"/>
      <c r="ADV177"/>
      <c r="ADW177"/>
      <c r="ADX177"/>
      <c r="ADY177"/>
      <c r="ADZ177"/>
      <c r="AEA177"/>
      <c r="AEB177"/>
      <c r="AEC177"/>
      <c r="AED177"/>
      <c r="AEE177"/>
      <c r="AEF177"/>
      <c r="AEG177"/>
      <c r="AEH177"/>
      <c r="AEI177"/>
      <c r="AEJ177"/>
      <c r="AEK177"/>
      <c r="AEL177"/>
      <c r="AEM177"/>
      <c r="AEN177"/>
      <c r="AEO177"/>
      <c r="AEP177"/>
      <c r="AEQ177"/>
      <c r="AER177"/>
      <c r="AES177"/>
      <c r="AET177"/>
      <c r="AEU177"/>
      <c r="AEV177"/>
      <c r="AEW177"/>
      <c r="AEX177"/>
      <c r="AEY177"/>
      <c r="AEZ177"/>
      <c r="AFA177"/>
      <c r="AFB177"/>
      <c r="AFC177"/>
      <c r="AFD177"/>
      <c r="AFE177"/>
      <c r="AFF177"/>
      <c r="AFG177"/>
      <c r="AFH177"/>
      <c r="AFI177"/>
      <c r="AFJ177"/>
      <c r="AFK177"/>
      <c r="AFL177"/>
      <c r="AFM177"/>
      <c r="AFN177"/>
      <c r="AFO177"/>
      <c r="AFP177"/>
      <c r="AFQ177"/>
      <c r="AFR177"/>
      <c r="AFS177"/>
      <c r="AFT177"/>
      <c r="AFU177"/>
      <c r="AFV177"/>
      <c r="AFW177"/>
      <c r="AFX177"/>
      <c r="AFY177"/>
      <c r="AFZ177"/>
      <c r="AGA177"/>
      <c r="AGB177"/>
      <c r="AGC177"/>
      <c r="AGD177"/>
      <c r="AGE177"/>
      <c r="AGF177"/>
      <c r="AGG177"/>
      <c r="AGH177"/>
      <c r="AGI177"/>
      <c r="AGJ177"/>
      <c r="AGK177"/>
      <c r="AGL177"/>
      <c r="AGM177"/>
      <c r="AGN177"/>
      <c r="AGO177"/>
      <c r="AGP177"/>
      <c r="AGQ177"/>
      <c r="AGR177"/>
      <c r="AGS177"/>
      <c r="AGT177"/>
      <c r="AGU177"/>
      <c r="AGV177"/>
      <c r="AGW177"/>
      <c r="AGX177"/>
      <c r="AGY177"/>
      <c r="AGZ177"/>
      <c r="AHA177"/>
      <c r="AHB177"/>
      <c r="AHC177"/>
      <c r="AHD177"/>
      <c r="AHE177"/>
      <c r="AHF177"/>
      <c r="AHG177"/>
      <c r="AHH177"/>
      <c r="AHI177"/>
      <c r="AHJ177"/>
      <c r="AHK177"/>
      <c r="AHL177"/>
      <c r="AHM177"/>
      <c r="AHN177"/>
      <c r="AHO177"/>
      <c r="AHP177"/>
      <c r="AHQ177"/>
      <c r="AHR177"/>
      <c r="AHS177"/>
      <c r="AHT177"/>
      <c r="AHU177"/>
      <c r="AHV177"/>
      <c r="AHW177"/>
      <c r="AHX177"/>
      <c r="AHY177"/>
      <c r="AHZ177"/>
      <c r="AIA177"/>
      <c r="AIB177"/>
      <c r="AIC177"/>
      <c r="AID177"/>
      <c r="AIE177"/>
      <c r="AIF177"/>
      <c r="AIG177"/>
      <c r="AIH177"/>
      <c r="AII177"/>
      <c r="AIJ177"/>
      <c r="AIK177"/>
      <c r="AIL177"/>
      <c r="AIM177"/>
      <c r="AIN177"/>
      <c r="AIO177"/>
      <c r="AIP177"/>
      <c r="AIQ177"/>
      <c r="AIR177"/>
      <c r="AIS177"/>
      <c r="AIT177"/>
      <c r="AIU177"/>
      <c r="AIV177"/>
      <c r="AIW177"/>
      <c r="AIX177"/>
      <c r="AIY177"/>
      <c r="AIZ177"/>
      <c r="AJA177"/>
      <c r="AJB177"/>
      <c r="AJC177"/>
      <c r="AJD177"/>
      <c r="AJE177"/>
      <c r="AJF177"/>
      <c r="AJG177"/>
      <c r="AJH177"/>
      <c r="AJI177"/>
      <c r="AJJ177"/>
      <c r="AJK177"/>
      <c r="AJL177"/>
      <c r="AJM177"/>
      <c r="AJN177"/>
      <c r="AJO177"/>
      <c r="AJP177"/>
      <c r="AJQ177"/>
      <c r="AJR177"/>
      <c r="AJS177"/>
      <c r="AJT177"/>
      <c r="AJU177"/>
      <c r="AJV177"/>
      <c r="AJW177"/>
      <c r="AJX177"/>
      <c r="AJY177"/>
      <c r="AJZ177"/>
      <c r="AKA177"/>
      <c r="AKB177"/>
      <c r="AKC177"/>
      <c r="AKD177"/>
      <c r="AKE177"/>
      <c r="AKF177"/>
      <c r="AKG177"/>
      <c r="AKH177"/>
      <c r="AKI177"/>
      <c r="AKJ177"/>
      <c r="AKK177"/>
      <c r="AKL177"/>
      <c r="AKM177"/>
      <c r="AKN177"/>
      <c r="AKO177"/>
      <c r="AKP177"/>
      <c r="AKQ177"/>
      <c r="AKR177"/>
      <c r="AKS177"/>
      <c r="AKT177"/>
      <c r="AKU177"/>
      <c r="AKV177"/>
      <c r="AKW177"/>
      <c r="AKX177"/>
      <c r="AKY177"/>
      <c r="AKZ177"/>
      <c r="ALA177"/>
      <c r="ALB177"/>
      <c r="ALC177"/>
      <c r="ALD177"/>
      <c r="ALE177"/>
      <c r="ALF177"/>
      <c r="ALG177"/>
      <c r="ALH177"/>
      <c r="ALI177"/>
      <c r="ALJ177"/>
      <c r="ALK177"/>
      <c r="ALL177"/>
      <c r="ALM177"/>
      <c r="ALN177"/>
      <c r="ALO177"/>
      <c r="ALP177"/>
      <c r="ALQ177"/>
      <c r="ALR177"/>
      <c r="ALS177"/>
      <c r="ALT177"/>
      <c r="ALU177"/>
      <c r="ALV177"/>
      <c r="ALW177"/>
      <c r="ALX177"/>
      <c r="ALY177"/>
      <c r="ALZ177"/>
      <c r="AMA177"/>
      <c r="AMB177"/>
      <c r="AMC177"/>
      <c r="AMD177"/>
      <c r="AME177"/>
      <c r="AMF177"/>
      <c r="AMG177"/>
    </row>
    <row r="178" spans="1:1021">
      <c r="A178" s="589" t="s">
        <v>578</v>
      </c>
      <c r="B178" s="590"/>
      <c r="C178" s="591"/>
      <c r="D178" s="592">
        <f>SUM(D176:D177)</f>
        <v>0</v>
      </c>
      <c r="E178" s="591"/>
      <c r="F178" s="592">
        <f>SUM(F176:F177)</f>
        <v>0</v>
      </c>
      <c r="G178" s="591"/>
      <c r="H178" s="592">
        <f>SUM(H176:H177)</f>
        <v>0</v>
      </c>
      <c r="I178" s="591"/>
      <c r="J178" s="592">
        <f>SUM(J176:J177)</f>
        <v>0</v>
      </c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  <c r="GJ178"/>
      <c r="GK178"/>
      <c r="GL178"/>
      <c r="GM178"/>
      <c r="GN178"/>
      <c r="GO178"/>
      <c r="GP178"/>
      <c r="GQ178"/>
      <c r="GR178"/>
      <c r="GS178"/>
      <c r="GT178"/>
      <c r="GU178"/>
      <c r="GV178"/>
      <c r="GW178"/>
      <c r="GX178"/>
      <c r="GY178"/>
      <c r="GZ178"/>
      <c r="HA178"/>
      <c r="HB178"/>
      <c r="HC178"/>
      <c r="HD178"/>
      <c r="HE178"/>
      <c r="HF178"/>
      <c r="HG178"/>
      <c r="HH178"/>
      <c r="HI178"/>
      <c r="HJ178"/>
      <c r="HK178"/>
      <c r="HL178"/>
      <c r="HM178"/>
      <c r="HN178"/>
      <c r="HO178"/>
      <c r="HP178"/>
      <c r="HQ178"/>
      <c r="HR178"/>
      <c r="HS178"/>
      <c r="HT178"/>
      <c r="HU178"/>
      <c r="HV178"/>
      <c r="HW178"/>
      <c r="HX178"/>
      <c r="HY178"/>
      <c r="HZ178"/>
      <c r="IA178"/>
      <c r="IB178"/>
      <c r="IC178"/>
      <c r="ID178"/>
      <c r="IE178"/>
      <c r="IF178"/>
      <c r="IG178"/>
      <c r="IH178"/>
      <c r="II178"/>
      <c r="IJ178"/>
      <c r="IK178"/>
      <c r="IL178"/>
      <c r="IM178"/>
      <c r="IN178"/>
      <c r="IO178"/>
      <c r="IP178"/>
      <c r="IQ178"/>
      <c r="IR178"/>
      <c r="IS178"/>
      <c r="IT178"/>
      <c r="IU178"/>
      <c r="IV178"/>
      <c r="IW178"/>
      <c r="IX178"/>
      <c r="IY178"/>
      <c r="IZ178"/>
      <c r="JA178"/>
      <c r="JB178"/>
      <c r="JC178"/>
      <c r="JD178"/>
      <c r="JE178"/>
      <c r="JF178"/>
      <c r="JG178"/>
      <c r="JH178"/>
      <c r="JI178"/>
      <c r="JJ178"/>
      <c r="JK178"/>
      <c r="JL178"/>
      <c r="JM178"/>
      <c r="JN178"/>
      <c r="JO178"/>
      <c r="JP178"/>
      <c r="JQ178"/>
      <c r="JR178"/>
      <c r="JS178"/>
      <c r="JT178"/>
      <c r="JU178"/>
      <c r="JV178"/>
      <c r="JW178"/>
      <c r="JX178"/>
      <c r="JY178"/>
      <c r="JZ178"/>
      <c r="KA178"/>
      <c r="KB178"/>
      <c r="KC178"/>
      <c r="KD178"/>
      <c r="KE178"/>
      <c r="KF178"/>
      <c r="KG178"/>
      <c r="KH178"/>
      <c r="KI178"/>
      <c r="KJ178"/>
      <c r="KK178"/>
      <c r="KL178"/>
      <c r="KM178"/>
      <c r="KN178"/>
      <c r="KO178"/>
      <c r="KP178"/>
      <c r="KQ178"/>
      <c r="KR178"/>
      <c r="KS178"/>
      <c r="KT178"/>
      <c r="KU178"/>
      <c r="KV178"/>
      <c r="KW178"/>
      <c r="KX178"/>
      <c r="KY178"/>
      <c r="KZ178"/>
      <c r="LA178"/>
      <c r="LB178"/>
      <c r="LC178"/>
      <c r="LD178"/>
      <c r="LE178"/>
      <c r="LF178"/>
      <c r="LG178"/>
      <c r="LH178"/>
      <c r="LI178"/>
      <c r="LJ178"/>
      <c r="LK178"/>
      <c r="LL178"/>
      <c r="LM178"/>
      <c r="LN178"/>
      <c r="LO178"/>
      <c r="LP178"/>
      <c r="LQ178"/>
      <c r="LR178"/>
      <c r="LS178"/>
      <c r="LT178"/>
      <c r="LU178"/>
      <c r="LV178"/>
      <c r="LW178"/>
      <c r="LX178"/>
      <c r="LY178"/>
      <c r="LZ178"/>
      <c r="MA178"/>
      <c r="MB178"/>
      <c r="MC178"/>
      <c r="MD178"/>
      <c r="ME178"/>
      <c r="MF178"/>
      <c r="MG178"/>
      <c r="MH178"/>
      <c r="MI178"/>
      <c r="MJ178"/>
      <c r="MK178"/>
      <c r="ML178"/>
      <c r="MM178"/>
      <c r="MN178"/>
      <c r="MO178"/>
      <c r="MP178"/>
      <c r="MQ178"/>
      <c r="MR178"/>
      <c r="MS178"/>
      <c r="MT178"/>
      <c r="MU178"/>
      <c r="MV178"/>
      <c r="MW178"/>
      <c r="MX178"/>
      <c r="MY178"/>
      <c r="MZ178"/>
      <c r="NA178"/>
      <c r="NB178"/>
      <c r="NC178"/>
      <c r="ND178"/>
      <c r="NE178"/>
      <c r="NF178"/>
      <c r="NG178"/>
      <c r="NH178"/>
      <c r="NI178"/>
      <c r="NJ178"/>
      <c r="NK178"/>
      <c r="NL178"/>
      <c r="NM178"/>
      <c r="NN178"/>
      <c r="NO178"/>
      <c r="NP178"/>
      <c r="NQ178"/>
      <c r="NR178"/>
      <c r="NS178"/>
      <c r="NT178"/>
      <c r="NU178"/>
      <c r="NV178"/>
      <c r="NW178"/>
      <c r="NX178"/>
      <c r="NY178"/>
      <c r="NZ178"/>
      <c r="OA178"/>
      <c r="OB178"/>
      <c r="OC178"/>
      <c r="OD178"/>
      <c r="OE178"/>
      <c r="OF178"/>
      <c r="OG178"/>
      <c r="OH178"/>
      <c r="OI178"/>
      <c r="OJ178"/>
      <c r="OK178"/>
      <c r="OL178"/>
      <c r="OM178"/>
      <c r="ON178"/>
      <c r="OO178"/>
      <c r="OP178"/>
      <c r="OQ178"/>
      <c r="OR178"/>
      <c r="OS178"/>
      <c r="OT178"/>
      <c r="OU178"/>
      <c r="OV178"/>
      <c r="OW178"/>
      <c r="OX178"/>
      <c r="OY178"/>
      <c r="OZ178"/>
      <c r="PA178"/>
      <c r="PB178"/>
      <c r="PC178"/>
      <c r="PD178"/>
      <c r="PE178"/>
      <c r="PF178"/>
      <c r="PG178"/>
      <c r="PH178"/>
      <c r="PI178"/>
      <c r="PJ178"/>
      <c r="PK178"/>
      <c r="PL178"/>
      <c r="PM178"/>
      <c r="PN178"/>
      <c r="PO178"/>
      <c r="PP178"/>
      <c r="PQ178"/>
      <c r="PR178"/>
      <c r="PS178"/>
      <c r="PT178"/>
      <c r="PU178"/>
      <c r="PV178"/>
      <c r="PW178"/>
      <c r="PX178"/>
      <c r="PY178"/>
      <c r="PZ178"/>
      <c r="QA178"/>
      <c r="QB178"/>
      <c r="QC178"/>
      <c r="QD178"/>
      <c r="QE178"/>
      <c r="QF178"/>
      <c r="QG178"/>
      <c r="QH178"/>
      <c r="QI178"/>
      <c r="QJ178"/>
      <c r="QK178"/>
      <c r="QL178"/>
      <c r="QM178"/>
      <c r="QN178"/>
      <c r="QO178"/>
      <c r="QP178"/>
      <c r="QQ178"/>
      <c r="QR178"/>
      <c r="QS178"/>
      <c r="QT178"/>
      <c r="QU178"/>
      <c r="QV178"/>
      <c r="QW178"/>
      <c r="QX178"/>
      <c r="QY178"/>
      <c r="QZ178"/>
      <c r="RA178"/>
      <c r="RB178"/>
      <c r="RC178"/>
      <c r="RD178"/>
      <c r="RE178"/>
      <c r="RF178"/>
      <c r="RG178"/>
      <c r="RH178"/>
      <c r="RI178"/>
      <c r="RJ178"/>
      <c r="RK178"/>
      <c r="RL178"/>
      <c r="RM178"/>
      <c r="RN178"/>
      <c r="RO178"/>
      <c r="RP178"/>
      <c r="RQ178"/>
      <c r="RR178"/>
      <c r="RS178"/>
      <c r="RT178"/>
      <c r="RU178"/>
      <c r="RV178"/>
      <c r="RW178"/>
      <c r="RX178"/>
      <c r="RY178"/>
      <c r="RZ178"/>
      <c r="SA178"/>
      <c r="SB178"/>
      <c r="SC178"/>
      <c r="SD178"/>
      <c r="SE178"/>
      <c r="SF178"/>
      <c r="SG178"/>
      <c r="SH178"/>
      <c r="SI178"/>
      <c r="SJ178"/>
      <c r="SK178"/>
      <c r="SL178"/>
      <c r="SM178"/>
      <c r="SN178"/>
      <c r="SO178"/>
      <c r="SP178"/>
      <c r="SQ178"/>
      <c r="SR178"/>
      <c r="SS178"/>
      <c r="ST178"/>
      <c r="SU178"/>
      <c r="SV178"/>
      <c r="SW178"/>
      <c r="SX178"/>
      <c r="SY178"/>
      <c r="SZ178"/>
      <c r="TA178"/>
      <c r="TB178"/>
      <c r="TC178"/>
      <c r="TD178"/>
      <c r="TE178"/>
      <c r="TF178"/>
      <c r="TG178"/>
      <c r="TH178"/>
      <c r="TI178"/>
      <c r="TJ178"/>
      <c r="TK178"/>
      <c r="TL178"/>
      <c r="TM178"/>
      <c r="TN178"/>
      <c r="TO178"/>
      <c r="TP178"/>
      <c r="TQ178"/>
      <c r="TR178"/>
      <c r="TS178"/>
      <c r="TT178"/>
      <c r="TU178"/>
      <c r="TV178"/>
      <c r="TW178"/>
      <c r="TX178"/>
      <c r="TY178"/>
      <c r="TZ178"/>
      <c r="UA178"/>
      <c r="UB178"/>
      <c r="UC178"/>
      <c r="UD178"/>
      <c r="UE178"/>
      <c r="UF178"/>
      <c r="UG178"/>
      <c r="UH178"/>
      <c r="UI178"/>
      <c r="UJ178"/>
      <c r="UK178"/>
      <c r="UL178"/>
      <c r="UM178"/>
      <c r="UN178"/>
      <c r="UO178"/>
      <c r="UP178"/>
      <c r="UQ178"/>
      <c r="UR178"/>
      <c r="US178"/>
      <c r="UT178"/>
      <c r="UU178"/>
      <c r="UV178"/>
      <c r="UW178"/>
      <c r="UX178"/>
      <c r="UY178"/>
      <c r="UZ178"/>
      <c r="VA178"/>
      <c r="VB178"/>
      <c r="VC178"/>
      <c r="VD178"/>
      <c r="VE178"/>
      <c r="VF178"/>
      <c r="VG178"/>
      <c r="VH178"/>
      <c r="VI178"/>
      <c r="VJ178"/>
      <c r="VK178"/>
      <c r="VL178"/>
      <c r="VM178"/>
      <c r="VN178"/>
      <c r="VO178"/>
      <c r="VP178"/>
      <c r="VQ178"/>
      <c r="VR178"/>
      <c r="VS178"/>
      <c r="VT178"/>
      <c r="VU178"/>
      <c r="VV178"/>
      <c r="VW178"/>
      <c r="VX178"/>
      <c r="VY178"/>
      <c r="VZ178"/>
      <c r="WA178"/>
      <c r="WB178"/>
      <c r="WC178"/>
      <c r="WD178"/>
      <c r="WE178"/>
      <c r="WF178"/>
      <c r="WG178"/>
      <c r="WH178"/>
      <c r="WI178"/>
      <c r="WJ178"/>
      <c r="WK178"/>
      <c r="WL178"/>
      <c r="WM178"/>
      <c r="WN178"/>
      <c r="WO178"/>
      <c r="WP178"/>
      <c r="WQ178"/>
      <c r="WR178"/>
      <c r="WS178"/>
      <c r="WT178"/>
      <c r="WU178"/>
      <c r="WV178"/>
      <c r="WW178"/>
      <c r="WX178"/>
      <c r="WY178"/>
      <c r="WZ178"/>
      <c r="XA178"/>
      <c r="XB178"/>
      <c r="XC178"/>
      <c r="XD178"/>
      <c r="XE178"/>
      <c r="XF178"/>
      <c r="XG178"/>
      <c r="XH178"/>
      <c r="XI178"/>
      <c r="XJ178"/>
      <c r="XK178"/>
      <c r="XL178"/>
      <c r="XM178"/>
      <c r="XN178"/>
      <c r="XO178"/>
      <c r="XP178"/>
      <c r="XQ178"/>
      <c r="XR178"/>
      <c r="XS178"/>
      <c r="XT178"/>
      <c r="XU178"/>
      <c r="XV178"/>
      <c r="XW178"/>
      <c r="XX178"/>
      <c r="XY178"/>
      <c r="XZ178"/>
      <c r="YA178"/>
      <c r="YB178"/>
      <c r="YC178"/>
      <c r="YD178"/>
      <c r="YE178"/>
      <c r="YF178"/>
      <c r="YG178"/>
      <c r="YH178"/>
      <c r="YI178"/>
      <c r="YJ178"/>
      <c r="YK178"/>
      <c r="YL178"/>
      <c r="YM178"/>
      <c r="YN178"/>
      <c r="YO178"/>
      <c r="YP178"/>
      <c r="YQ178"/>
      <c r="YR178"/>
      <c r="YS178"/>
      <c r="YT178"/>
      <c r="YU178"/>
      <c r="YV178"/>
      <c r="YW178"/>
      <c r="YX178"/>
      <c r="YY178"/>
      <c r="YZ178"/>
      <c r="ZA178"/>
      <c r="ZB178"/>
      <c r="ZC178"/>
      <c r="ZD178"/>
      <c r="ZE178"/>
      <c r="ZF178"/>
      <c r="ZG178"/>
      <c r="ZH178"/>
      <c r="ZI178"/>
      <c r="ZJ178"/>
      <c r="ZK178"/>
      <c r="ZL178"/>
      <c r="ZM178"/>
      <c r="ZN178"/>
      <c r="ZO178"/>
      <c r="ZP178"/>
      <c r="ZQ178"/>
      <c r="ZR178"/>
      <c r="ZS178"/>
      <c r="ZT178"/>
      <c r="ZU178"/>
      <c r="ZV178"/>
      <c r="ZW178"/>
      <c r="ZX178"/>
      <c r="ZY178"/>
      <c r="ZZ178"/>
      <c r="AAA178"/>
      <c r="AAB178"/>
      <c r="AAC178"/>
      <c r="AAD178"/>
      <c r="AAE178"/>
      <c r="AAF178"/>
      <c r="AAG178"/>
      <c r="AAH178"/>
      <c r="AAI178"/>
      <c r="AAJ178"/>
      <c r="AAK178"/>
      <c r="AAL178"/>
      <c r="AAM178"/>
      <c r="AAN178"/>
      <c r="AAO178"/>
      <c r="AAP178"/>
      <c r="AAQ178"/>
      <c r="AAR178"/>
      <c r="AAS178"/>
      <c r="AAT178"/>
      <c r="AAU178"/>
      <c r="AAV178"/>
      <c r="AAW178"/>
      <c r="AAX178"/>
      <c r="AAY178"/>
      <c r="AAZ178"/>
      <c r="ABA178"/>
      <c r="ABB178"/>
      <c r="ABC178"/>
      <c r="ABD178"/>
      <c r="ABE178"/>
      <c r="ABF178"/>
      <c r="ABG178"/>
      <c r="ABH178"/>
      <c r="ABI178"/>
      <c r="ABJ178"/>
      <c r="ABK178"/>
      <c r="ABL178"/>
      <c r="ABM178"/>
      <c r="ABN178"/>
      <c r="ABO178"/>
      <c r="ABP178"/>
      <c r="ABQ178"/>
      <c r="ABR178"/>
      <c r="ABS178"/>
      <c r="ABT178"/>
      <c r="ABU178"/>
      <c r="ABV178"/>
      <c r="ABW178"/>
      <c r="ABX178"/>
      <c r="ABY178"/>
      <c r="ABZ178"/>
      <c r="ACA178"/>
      <c r="ACB178"/>
      <c r="ACC178"/>
      <c r="ACD178"/>
      <c r="ACE178"/>
      <c r="ACF178"/>
      <c r="ACG178"/>
      <c r="ACH178"/>
      <c r="ACI178"/>
      <c r="ACJ178"/>
      <c r="ACK178"/>
      <c r="ACL178"/>
      <c r="ACM178"/>
      <c r="ACN178"/>
      <c r="ACO178"/>
      <c r="ACP178"/>
      <c r="ACQ178"/>
      <c r="ACR178"/>
      <c r="ACS178"/>
      <c r="ACT178"/>
      <c r="ACU178"/>
      <c r="ACV178"/>
      <c r="ACW178"/>
      <c r="ACX178"/>
      <c r="ACY178"/>
      <c r="ACZ178"/>
      <c r="ADA178"/>
      <c r="ADB178"/>
      <c r="ADC178"/>
      <c r="ADD178"/>
      <c r="ADE178"/>
      <c r="ADF178"/>
      <c r="ADG178"/>
      <c r="ADH178"/>
      <c r="ADI178"/>
      <c r="ADJ178"/>
      <c r="ADK178"/>
      <c r="ADL178"/>
      <c r="ADM178"/>
      <c r="ADN178"/>
      <c r="ADO178"/>
      <c r="ADP178"/>
      <c r="ADQ178"/>
      <c r="ADR178"/>
      <c r="ADS178"/>
      <c r="ADT178"/>
      <c r="ADU178"/>
      <c r="ADV178"/>
      <c r="ADW178"/>
      <c r="ADX178"/>
      <c r="ADY178"/>
      <c r="ADZ178"/>
      <c r="AEA178"/>
      <c r="AEB178"/>
      <c r="AEC178"/>
      <c r="AED178"/>
      <c r="AEE178"/>
      <c r="AEF178"/>
      <c r="AEG178"/>
      <c r="AEH178"/>
      <c r="AEI178"/>
      <c r="AEJ178"/>
      <c r="AEK178"/>
      <c r="AEL178"/>
      <c r="AEM178"/>
      <c r="AEN178"/>
      <c r="AEO178"/>
      <c r="AEP178"/>
      <c r="AEQ178"/>
      <c r="AER178"/>
      <c r="AES178"/>
      <c r="AET178"/>
      <c r="AEU178"/>
      <c r="AEV178"/>
      <c r="AEW178"/>
      <c r="AEX178"/>
      <c r="AEY178"/>
      <c r="AEZ178"/>
      <c r="AFA178"/>
      <c r="AFB178"/>
      <c r="AFC178"/>
      <c r="AFD178"/>
      <c r="AFE178"/>
      <c r="AFF178"/>
      <c r="AFG178"/>
      <c r="AFH178"/>
      <c r="AFI178"/>
      <c r="AFJ178"/>
      <c r="AFK178"/>
      <c r="AFL178"/>
      <c r="AFM178"/>
      <c r="AFN178"/>
      <c r="AFO178"/>
      <c r="AFP178"/>
      <c r="AFQ178"/>
      <c r="AFR178"/>
      <c r="AFS178"/>
      <c r="AFT178"/>
      <c r="AFU178"/>
      <c r="AFV178"/>
      <c r="AFW178"/>
      <c r="AFX178"/>
      <c r="AFY178"/>
      <c r="AFZ178"/>
      <c r="AGA178"/>
      <c r="AGB178"/>
      <c r="AGC178"/>
      <c r="AGD178"/>
      <c r="AGE178"/>
      <c r="AGF178"/>
      <c r="AGG178"/>
      <c r="AGH178"/>
      <c r="AGI178"/>
      <c r="AGJ178"/>
      <c r="AGK178"/>
      <c r="AGL178"/>
      <c r="AGM178"/>
      <c r="AGN178"/>
      <c r="AGO178"/>
      <c r="AGP178"/>
      <c r="AGQ178"/>
      <c r="AGR178"/>
      <c r="AGS178"/>
      <c r="AGT178"/>
      <c r="AGU178"/>
      <c r="AGV178"/>
      <c r="AGW178"/>
      <c r="AGX178"/>
      <c r="AGY178"/>
      <c r="AGZ178"/>
      <c r="AHA178"/>
      <c r="AHB178"/>
      <c r="AHC178"/>
      <c r="AHD178"/>
      <c r="AHE178"/>
      <c r="AHF178"/>
      <c r="AHG178"/>
      <c r="AHH178"/>
      <c r="AHI178"/>
      <c r="AHJ178"/>
      <c r="AHK178"/>
      <c r="AHL178"/>
      <c r="AHM178"/>
      <c r="AHN178"/>
      <c r="AHO178"/>
      <c r="AHP178"/>
      <c r="AHQ178"/>
      <c r="AHR178"/>
      <c r="AHS178"/>
      <c r="AHT178"/>
      <c r="AHU178"/>
      <c r="AHV178"/>
      <c r="AHW178"/>
      <c r="AHX178"/>
      <c r="AHY178"/>
      <c r="AHZ178"/>
      <c r="AIA178"/>
      <c r="AIB178"/>
      <c r="AIC178"/>
      <c r="AID178"/>
      <c r="AIE178"/>
      <c r="AIF178"/>
      <c r="AIG178"/>
      <c r="AIH178"/>
      <c r="AII178"/>
      <c r="AIJ178"/>
      <c r="AIK178"/>
      <c r="AIL178"/>
      <c r="AIM178"/>
      <c r="AIN178"/>
      <c r="AIO178"/>
      <c r="AIP178"/>
      <c r="AIQ178"/>
      <c r="AIR178"/>
      <c r="AIS178"/>
      <c r="AIT178"/>
      <c r="AIU178"/>
      <c r="AIV178"/>
      <c r="AIW178"/>
      <c r="AIX178"/>
      <c r="AIY178"/>
      <c r="AIZ178"/>
      <c r="AJA178"/>
      <c r="AJB178"/>
      <c r="AJC178"/>
      <c r="AJD178"/>
      <c r="AJE178"/>
      <c r="AJF178"/>
      <c r="AJG178"/>
      <c r="AJH178"/>
      <c r="AJI178"/>
      <c r="AJJ178"/>
      <c r="AJK178"/>
      <c r="AJL178"/>
      <c r="AJM178"/>
      <c r="AJN178"/>
      <c r="AJO178"/>
      <c r="AJP178"/>
      <c r="AJQ178"/>
      <c r="AJR178"/>
      <c r="AJS178"/>
      <c r="AJT178"/>
      <c r="AJU178"/>
      <c r="AJV178"/>
      <c r="AJW178"/>
      <c r="AJX178"/>
      <c r="AJY178"/>
      <c r="AJZ178"/>
      <c r="AKA178"/>
      <c r="AKB178"/>
      <c r="AKC178"/>
      <c r="AKD178"/>
      <c r="AKE178"/>
      <c r="AKF178"/>
      <c r="AKG178"/>
      <c r="AKH178"/>
      <c r="AKI178"/>
      <c r="AKJ178"/>
      <c r="AKK178"/>
      <c r="AKL178"/>
      <c r="AKM178"/>
      <c r="AKN178"/>
      <c r="AKO178"/>
      <c r="AKP178"/>
      <c r="AKQ178"/>
      <c r="AKR178"/>
      <c r="AKS178"/>
      <c r="AKT178"/>
      <c r="AKU178"/>
      <c r="AKV178"/>
      <c r="AKW178"/>
      <c r="AKX178"/>
      <c r="AKY178"/>
      <c r="AKZ178"/>
      <c r="ALA178"/>
      <c r="ALB178"/>
      <c r="ALC178"/>
      <c r="ALD178"/>
      <c r="ALE178"/>
      <c r="ALF178"/>
      <c r="ALG178"/>
      <c r="ALH178"/>
      <c r="ALI178"/>
      <c r="ALJ178"/>
      <c r="ALK178"/>
      <c r="ALL178"/>
      <c r="ALM178"/>
      <c r="ALN178"/>
      <c r="ALO178"/>
      <c r="ALP178"/>
      <c r="ALQ178"/>
      <c r="ALR178"/>
      <c r="ALS178"/>
      <c r="ALT178"/>
      <c r="ALU178"/>
      <c r="ALV178"/>
      <c r="ALW178"/>
      <c r="ALX178"/>
      <c r="ALY178"/>
      <c r="ALZ178"/>
      <c r="AMA178"/>
      <c r="AMB178"/>
      <c r="AMC178"/>
      <c r="AMD178"/>
      <c r="AME178"/>
      <c r="AMF178"/>
      <c r="AMG178"/>
    </row>
    <row r="179" spans="1:1021">
      <c r="A179" s="588" t="s">
        <v>579</v>
      </c>
      <c r="B179" s="582">
        <f>1/'Prod. GEXCHA'!K22*16*(1/188.76)</f>
        <v>2.2306242401936183E-4</v>
      </c>
      <c r="C179" s="578">
        <f>C129</f>
        <v>0</v>
      </c>
      <c r="D179" s="578">
        <f>B179*C179</f>
        <v>0</v>
      </c>
      <c r="E179" s="578">
        <f>C130</f>
        <v>0</v>
      </c>
      <c r="F179" s="578">
        <f>B179*E179</f>
        <v>0</v>
      </c>
      <c r="G179" s="578">
        <f>C131</f>
        <v>0</v>
      </c>
      <c r="H179" s="578">
        <f>B179*G179</f>
        <v>0</v>
      </c>
      <c r="I179" s="578">
        <f>C132</f>
        <v>0</v>
      </c>
      <c r="J179" s="578">
        <f>B179*I179</f>
        <v>0</v>
      </c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  <c r="HU179"/>
      <c r="HV179"/>
      <c r="HW179"/>
      <c r="HX179"/>
      <c r="HY179"/>
      <c r="HZ179"/>
      <c r="IA179"/>
      <c r="IB179"/>
      <c r="IC179"/>
      <c r="ID179"/>
      <c r="IE179"/>
      <c r="IF179"/>
      <c r="IG179"/>
      <c r="IH179"/>
      <c r="II179"/>
      <c r="IJ179"/>
      <c r="IK179"/>
      <c r="IL179"/>
      <c r="IM179"/>
      <c r="IN179"/>
      <c r="IO179"/>
      <c r="IP179"/>
      <c r="IQ179"/>
      <c r="IR179"/>
      <c r="IS179"/>
      <c r="IT179"/>
      <c r="IU179"/>
      <c r="IV179"/>
      <c r="IW179"/>
      <c r="IX179"/>
      <c r="IY179"/>
      <c r="IZ179"/>
      <c r="JA179"/>
      <c r="JB179"/>
      <c r="JC179"/>
      <c r="JD179"/>
      <c r="JE179"/>
      <c r="JF179"/>
      <c r="JG179"/>
      <c r="JH179"/>
      <c r="JI179"/>
      <c r="JJ179"/>
      <c r="JK179"/>
      <c r="JL179"/>
      <c r="JM179"/>
      <c r="JN179"/>
      <c r="JO179"/>
      <c r="JP179"/>
      <c r="JQ179"/>
      <c r="JR179"/>
      <c r="JS179"/>
      <c r="JT179"/>
      <c r="JU179"/>
      <c r="JV179"/>
      <c r="JW179"/>
      <c r="JX179"/>
      <c r="JY179"/>
      <c r="JZ179"/>
      <c r="KA179"/>
      <c r="KB179"/>
      <c r="KC179"/>
      <c r="KD179"/>
      <c r="KE179"/>
      <c r="KF179"/>
      <c r="KG179"/>
      <c r="KH179"/>
      <c r="KI179"/>
      <c r="KJ179"/>
      <c r="KK179"/>
      <c r="KL179"/>
      <c r="KM179"/>
      <c r="KN179"/>
      <c r="KO179"/>
      <c r="KP179"/>
      <c r="KQ179"/>
      <c r="KR179"/>
      <c r="KS179"/>
      <c r="KT179"/>
      <c r="KU179"/>
      <c r="KV179"/>
      <c r="KW179"/>
      <c r="KX179"/>
      <c r="KY179"/>
      <c r="KZ179"/>
      <c r="LA179"/>
      <c r="LB179"/>
      <c r="LC179"/>
      <c r="LD179"/>
      <c r="LE179"/>
      <c r="LF179"/>
      <c r="LG179"/>
      <c r="LH179"/>
      <c r="LI179"/>
      <c r="LJ179"/>
      <c r="LK179"/>
      <c r="LL179"/>
      <c r="LM179"/>
      <c r="LN179"/>
      <c r="LO179"/>
      <c r="LP179"/>
      <c r="LQ179"/>
      <c r="LR179"/>
      <c r="LS179"/>
      <c r="LT179"/>
      <c r="LU179"/>
      <c r="LV179"/>
      <c r="LW179"/>
      <c r="LX179"/>
      <c r="LY179"/>
      <c r="LZ179"/>
      <c r="MA179"/>
      <c r="MB179"/>
      <c r="MC179"/>
      <c r="MD179"/>
      <c r="ME179"/>
      <c r="MF179"/>
      <c r="MG179"/>
      <c r="MH179"/>
      <c r="MI179"/>
      <c r="MJ179"/>
      <c r="MK179"/>
      <c r="ML179"/>
      <c r="MM179"/>
      <c r="MN179"/>
      <c r="MO179"/>
      <c r="MP179"/>
      <c r="MQ179"/>
      <c r="MR179"/>
      <c r="MS179"/>
      <c r="MT179"/>
      <c r="MU179"/>
      <c r="MV179"/>
      <c r="MW179"/>
      <c r="MX179"/>
      <c r="MY179"/>
      <c r="MZ179"/>
      <c r="NA179"/>
      <c r="NB179"/>
      <c r="NC179"/>
      <c r="ND179"/>
      <c r="NE179"/>
      <c r="NF179"/>
      <c r="NG179"/>
      <c r="NH179"/>
      <c r="NI179"/>
      <c r="NJ179"/>
      <c r="NK179"/>
      <c r="NL179"/>
      <c r="NM179"/>
      <c r="NN179"/>
      <c r="NO179"/>
      <c r="NP179"/>
      <c r="NQ179"/>
      <c r="NR179"/>
      <c r="NS179"/>
      <c r="NT179"/>
      <c r="NU179"/>
      <c r="NV179"/>
      <c r="NW179"/>
      <c r="NX179"/>
      <c r="NY179"/>
      <c r="NZ179"/>
      <c r="OA179"/>
      <c r="OB179"/>
      <c r="OC179"/>
      <c r="OD179"/>
      <c r="OE179"/>
      <c r="OF179"/>
      <c r="OG179"/>
      <c r="OH179"/>
      <c r="OI179"/>
      <c r="OJ179"/>
      <c r="OK179"/>
      <c r="OL179"/>
      <c r="OM179"/>
      <c r="ON179"/>
      <c r="OO179"/>
      <c r="OP179"/>
      <c r="OQ179"/>
      <c r="OR179"/>
      <c r="OS179"/>
      <c r="OT179"/>
      <c r="OU179"/>
      <c r="OV179"/>
      <c r="OW179"/>
      <c r="OX179"/>
      <c r="OY179"/>
      <c r="OZ179"/>
      <c r="PA179"/>
      <c r="PB179"/>
      <c r="PC179"/>
      <c r="PD179"/>
      <c r="PE179"/>
      <c r="PF179"/>
      <c r="PG179"/>
      <c r="PH179"/>
      <c r="PI179"/>
      <c r="PJ179"/>
      <c r="PK179"/>
      <c r="PL179"/>
      <c r="PM179"/>
      <c r="PN179"/>
      <c r="PO179"/>
      <c r="PP179"/>
      <c r="PQ179"/>
      <c r="PR179"/>
      <c r="PS179"/>
      <c r="PT179"/>
      <c r="PU179"/>
      <c r="PV179"/>
      <c r="PW179"/>
      <c r="PX179"/>
      <c r="PY179"/>
      <c r="PZ179"/>
      <c r="QA179"/>
      <c r="QB179"/>
      <c r="QC179"/>
      <c r="QD179"/>
      <c r="QE179"/>
      <c r="QF179"/>
      <c r="QG179"/>
      <c r="QH179"/>
      <c r="QI179"/>
      <c r="QJ179"/>
      <c r="QK179"/>
      <c r="QL179"/>
      <c r="QM179"/>
      <c r="QN179"/>
      <c r="QO179"/>
      <c r="QP179"/>
      <c r="QQ179"/>
      <c r="QR179"/>
      <c r="QS179"/>
      <c r="QT179"/>
      <c r="QU179"/>
      <c r="QV179"/>
      <c r="QW179"/>
      <c r="QX179"/>
      <c r="QY179"/>
      <c r="QZ179"/>
      <c r="RA179"/>
      <c r="RB179"/>
      <c r="RC179"/>
      <c r="RD179"/>
      <c r="RE179"/>
      <c r="RF179"/>
      <c r="RG179"/>
      <c r="RH179"/>
      <c r="RI179"/>
      <c r="RJ179"/>
      <c r="RK179"/>
      <c r="RL179"/>
      <c r="RM179"/>
      <c r="RN179"/>
      <c r="RO179"/>
      <c r="RP179"/>
      <c r="RQ179"/>
      <c r="RR179"/>
      <c r="RS179"/>
      <c r="RT179"/>
      <c r="RU179"/>
      <c r="RV179"/>
      <c r="RW179"/>
      <c r="RX179"/>
      <c r="RY179"/>
      <c r="RZ179"/>
      <c r="SA179"/>
      <c r="SB179"/>
      <c r="SC179"/>
      <c r="SD179"/>
      <c r="SE179"/>
      <c r="SF179"/>
      <c r="SG179"/>
      <c r="SH179"/>
      <c r="SI179"/>
      <c r="SJ179"/>
      <c r="SK179"/>
      <c r="SL179"/>
      <c r="SM179"/>
      <c r="SN179"/>
      <c r="SO179"/>
      <c r="SP179"/>
      <c r="SQ179"/>
      <c r="SR179"/>
      <c r="SS179"/>
      <c r="ST179"/>
      <c r="SU179"/>
      <c r="SV179"/>
      <c r="SW179"/>
      <c r="SX179"/>
      <c r="SY179"/>
      <c r="SZ179"/>
      <c r="TA179"/>
      <c r="TB179"/>
      <c r="TC179"/>
      <c r="TD179"/>
      <c r="TE179"/>
      <c r="TF179"/>
      <c r="TG179"/>
      <c r="TH179"/>
      <c r="TI179"/>
      <c r="TJ179"/>
      <c r="TK179"/>
      <c r="TL179"/>
      <c r="TM179"/>
      <c r="TN179"/>
      <c r="TO179"/>
      <c r="TP179"/>
      <c r="TQ179"/>
      <c r="TR179"/>
      <c r="TS179"/>
      <c r="TT179"/>
      <c r="TU179"/>
      <c r="TV179"/>
      <c r="TW179"/>
      <c r="TX179"/>
      <c r="TY179"/>
      <c r="TZ179"/>
      <c r="UA179"/>
      <c r="UB179"/>
      <c r="UC179"/>
      <c r="UD179"/>
      <c r="UE179"/>
      <c r="UF179"/>
      <c r="UG179"/>
      <c r="UH179"/>
      <c r="UI179"/>
      <c r="UJ179"/>
      <c r="UK179"/>
      <c r="UL179"/>
      <c r="UM179"/>
      <c r="UN179"/>
      <c r="UO179"/>
      <c r="UP179"/>
      <c r="UQ179"/>
      <c r="UR179"/>
      <c r="US179"/>
      <c r="UT179"/>
      <c r="UU179"/>
      <c r="UV179"/>
      <c r="UW179"/>
      <c r="UX179"/>
      <c r="UY179"/>
      <c r="UZ179"/>
      <c r="VA179"/>
      <c r="VB179"/>
      <c r="VC179"/>
      <c r="VD179"/>
      <c r="VE179"/>
      <c r="VF179"/>
      <c r="VG179"/>
      <c r="VH179"/>
      <c r="VI179"/>
      <c r="VJ179"/>
      <c r="VK179"/>
      <c r="VL179"/>
      <c r="VM179"/>
      <c r="VN179"/>
      <c r="VO179"/>
      <c r="VP179"/>
      <c r="VQ179"/>
      <c r="VR179"/>
      <c r="VS179"/>
      <c r="VT179"/>
      <c r="VU179"/>
      <c r="VV179"/>
      <c r="VW179"/>
      <c r="VX179"/>
      <c r="VY179"/>
      <c r="VZ179"/>
      <c r="WA179"/>
      <c r="WB179"/>
      <c r="WC179"/>
      <c r="WD179"/>
      <c r="WE179"/>
      <c r="WF179"/>
      <c r="WG179"/>
      <c r="WH179"/>
      <c r="WI179"/>
      <c r="WJ179"/>
      <c r="WK179"/>
      <c r="WL179"/>
      <c r="WM179"/>
      <c r="WN179"/>
      <c r="WO179"/>
      <c r="WP179"/>
      <c r="WQ179"/>
      <c r="WR179"/>
      <c r="WS179"/>
      <c r="WT179"/>
      <c r="WU179"/>
      <c r="WV179"/>
      <c r="WW179"/>
      <c r="WX179"/>
      <c r="WY179"/>
      <c r="WZ179"/>
      <c r="XA179"/>
      <c r="XB179"/>
      <c r="XC179"/>
      <c r="XD179"/>
      <c r="XE179"/>
      <c r="XF179"/>
      <c r="XG179"/>
      <c r="XH179"/>
      <c r="XI179"/>
      <c r="XJ179"/>
      <c r="XK179"/>
      <c r="XL179"/>
      <c r="XM179"/>
      <c r="XN179"/>
      <c r="XO179"/>
      <c r="XP179"/>
      <c r="XQ179"/>
      <c r="XR179"/>
      <c r="XS179"/>
      <c r="XT179"/>
      <c r="XU179"/>
      <c r="XV179"/>
      <c r="XW179"/>
      <c r="XX179"/>
      <c r="XY179"/>
      <c r="XZ179"/>
      <c r="YA179"/>
      <c r="YB179"/>
      <c r="YC179"/>
      <c r="YD179"/>
      <c r="YE179"/>
      <c r="YF179"/>
      <c r="YG179"/>
      <c r="YH179"/>
      <c r="YI179"/>
      <c r="YJ179"/>
      <c r="YK179"/>
      <c r="YL179"/>
      <c r="YM179"/>
      <c r="YN179"/>
      <c r="YO179"/>
      <c r="YP179"/>
      <c r="YQ179"/>
      <c r="YR179"/>
      <c r="YS179"/>
      <c r="YT179"/>
      <c r="YU179"/>
      <c r="YV179"/>
      <c r="YW179"/>
      <c r="YX179"/>
      <c r="YY179"/>
      <c r="YZ179"/>
      <c r="ZA179"/>
      <c r="ZB179"/>
      <c r="ZC179"/>
      <c r="ZD179"/>
      <c r="ZE179"/>
      <c r="ZF179"/>
      <c r="ZG179"/>
      <c r="ZH179"/>
      <c r="ZI179"/>
      <c r="ZJ179"/>
      <c r="ZK179"/>
      <c r="ZL179"/>
      <c r="ZM179"/>
      <c r="ZN179"/>
      <c r="ZO179"/>
      <c r="ZP179"/>
      <c r="ZQ179"/>
      <c r="ZR179"/>
      <c r="ZS179"/>
      <c r="ZT179"/>
      <c r="ZU179"/>
      <c r="ZV179"/>
      <c r="ZW179"/>
      <c r="ZX179"/>
      <c r="ZY179"/>
      <c r="ZZ179"/>
      <c r="AAA179"/>
      <c r="AAB179"/>
      <c r="AAC179"/>
      <c r="AAD179"/>
      <c r="AAE179"/>
      <c r="AAF179"/>
      <c r="AAG179"/>
      <c r="AAH179"/>
      <c r="AAI179"/>
      <c r="AAJ179"/>
      <c r="AAK179"/>
      <c r="AAL179"/>
      <c r="AAM179"/>
      <c r="AAN179"/>
      <c r="AAO179"/>
      <c r="AAP179"/>
      <c r="AAQ179"/>
      <c r="AAR179"/>
      <c r="AAS179"/>
      <c r="AAT179"/>
      <c r="AAU179"/>
      <c r="AAV179"/>
      <c r="AAW179"/>
      <c r="AAX179"/>
      <c r="AAY179"/>
      <c r="AAZ179"/>
      <c r="ABA179"/>
      <c r="ABB179"/>
      <c r="ABC179"/>
      <c r="ABD179"/>
      <c r="ABE179"/>
      <c r="ABF179"/>
      <c r="ABG179"/>
      <c r="ABH179"/>
      <c r="ABI179"/>
      <c r="ABJ179"/>
      <c r="ABK179"/>
      <c r="ABL179"/>
      <c r="ABM179"/>
      <c r="ABN179"/>
      <c r="ABO179"/>
      <c r="ABP179"/>
      <c r="ABQ179"/>
      <c r="ABR179"/>
      <c r="ABS179"/>
      <c r="ABT179"/>
      <c r="ABU179"/>
      <c r="ABV179"/>
      <c r="ABW179"/>
      <c r="ABX179"/>
      <c r="ABY179"/>
      <c r="ABZ179"/>
      <c r="ACA179"/>
      <c r="ACB179"/>
      <c r="ACC179"/>
      <c r="ACD179"/>
      <c r="ACE179"/>
      <c r="ACF179"/>
      <c r="ACG179"/>
      <c r="ACH179"/>
      <c r="ACI179"/>
      <c r="ACJ179"/>
      <c r="ACK179"/>
      <c r="ACL179"/>
      <c r="ACM179"/>
      <c r="ACN179"/>
      <c r="ACO179"/>
      <c r="ACP179"/>
      <c r="ACQ179"/>
      <c r="ACR179"/>
      <c r="ACS179"/>
      <c r="ACT179"/>
      <c r="ACU179"/>
      <c r="ACV179"/>
      <c r="ACW179"/>
      <c r="ACX179"/>
      <c r="ACY179"/>
      <c r="ACZ179"/>
      <c r="ADA179"/>
      <c r="ADB179"/>
      <c r="ADC179"/>
      <c r="ADD179"/>
      <c r="ADE179"/>
      <c r="ADF179"/>
      <c r="ADG179"/>
      <c r="ADH179"/>
      <c r="ADI179"/>
      <c r="ADJ179"/>
      <c r="ADK179"/>
      <c r="ADL179"/>
      <c r="ADM179"/>
      <c r="ADN179"/>
      <c r="ADO179"/>
      <c r="ADP179"/>
      <c r="ADQ179"/>
      <c r="ADR179"/>
      <c r="ADS179"/>
      <c r="ADT179"/>
      <c r="ADU179"/>
      <c r="ADV179"/>
      <c r="ADW179"/>
      <c r="ADX179"/>
      <c r="ADY179"/>
      <c r="ADZ179"/>
      <c r="AEA179"/>
      <c r="AEB179"/>
      <c r="AEC179"/>
      <c r="AED179"/>
      <c r="AEE179"/>
      <c r="AEF179"/>
      <c r="AEG179"/>
      <c r="AEH179"/>
      <c r="AEI179"/>
      <c r="AEJ179"/>
      <c r="AEK179"/>
      <c r="AEL179"/>
      <c r="AEM179"/>
      <c r="AEN179"/>
      <c r="AEO179"/>
      <c r="AEP179"/>
      <c r="AEQ179"/>
      <c r="AER179"/>
      <c r="AES179"/>
      <c r="AET179"/>
      <c r="AEU179"/>
      <c r="AEV179"/>
      <c r="AEW179"/>
      <c r="AEX179"/>
      <c r="AEY179"/>
      <c r="AEZ179"/>
      <c r="AFA179"/>
      <c r="AFB179"/>
      <c r="AFC179"/>
      <c r="AFD179"/>
      <c r="AFE179"/>
      <c r="AFF179"/>
      <c r="AFG179"/>
      <c r="AFH179"/>
      <c r="AFI179"/>
      <c r="AFJ179"/>
      <c r="AFK179"/>
      <c r="AFL179"/>
      <c r="AFM179"/>
      <c r="AFN179"/>
      <c r="AFO179"/>
      <c r="AFP179"/>
      <c r="AFQ179"/>
      <c r="AFR179"/>
      <c r="AFS179"/>
      <c r="AFT179"/>
      <c r="AFU179"/>
      <c r="AFV179"/>
      <c r="AFW179"/>
      <c r="AFX179"/>
      <c r="AFY179"/>
      <c r="AFZ179"/>
      <c r="AGA179"/>
      <c r="AGB179"/>
      <c r="AGC179"/>
      <c r="AGD179"/>
      <c r="AGE179"/>
      <c r="AGF179"/>
      <c r="AGG179"/>
      <c r="AGH179"/>
      <c r="AGI179"/>
      <c r="AGJ179"/>
      <c r="AGK179"/>
      <c r="AGL179"/>
      <c r="AGM179"/>
      <c r="AGN179"/>
      <c r="AGO179"/>
      <c r="AGP179"/>
      <c r="AGQ179"/>
      <c r="AGR179"/>
      <c r="AGS179"/>
      <c r="AGT179"/>
      <c r="AGU179"/>
      <c r="AGV179"/>
      <c r="AGW179"/>
      <c r="AGX179"/>
      <c r="AGY179"/>
      <c r="AGZ179"/>
      <c r="AHA179"/>
      <c r="AHB179"/>
      <c r="AHC179"/>
      <c r="AHD179"/>
      <c r="AHE179"/>
      <c r="AHF179"/>
      <c r="AHG179"/>
      <c r="AHH179"/>
      <c r="AHI179"/>
      <c r="AHJ179"/>
      <c r="AHK179"/>
      <c r="AHL179"/>
      <c r="AHM179"/>
      <c r="AHN179"/>
      <c r="AHO179"/>
      <c r="AHP179"/>
      <c r="AHQ179"/>
      <c r="AHR179"/>
      <c r="AHS179"/>
      <c r="AHT179"/>
      <c r="AHU179"/>
      <c r="AHV179"/>
      <c r="AHW179"/>
      <c r="AHX179"/>
      <c r="AHY179"/>
      <c r="AHZ179"/>
      <c r="AIA179"/>
      <c r="AIB179"/>
      <c r="AIC179"/>
      <c r="AID179"/>
      <c r="AIE179"/>
      <c r="AIF179"/>
      <c r="AIG179"/>
      <c r="AIH179"/>
      <c r="AII179"/>
      <c r="AIJ179"/>
      <c r="AIK179"/>
      <c r="AIL179"/>
      <c r="AIM179"/>
      <c r="AIN179"/>
      <c r="AIO179"/>
      <c r="AIP179"/>
      <c r="AIQ179"/>
      <c r="AIR179"/>
      <c r="AIS179"/>
      <c r="AIT179"/>
      <c r="AIU179"/>
      <c r="AIV179"/>
      <c r="AIW179"/>
      <c r="AIX179"/>
      <c r="AIY179"/>
      <c r="AIZ179"/>
      <c r="AJA179"/>
      <c r="AJB179"/>
      <c r="AJC179"/>
      <c r="AJD179"/>
      <c r="AJE179"/>
      <c r="AJF179"/>
      <c r="AJG179"/>
      <c r="AJH179"/>
      <c r="AJI179"/>
      <c r="AJJ179"/>
      <c r="AJK179"/>
      <c r="AJL179"/>
      <c r="AJM179"/>
      <c r="AJN179"/>
      <c r="AJO179"/>
      <c r="AJP179"/>
      <c r="AJQ179"/>
      <c r="AJR179"/>
      <c r="AJS179"/>
      <c r="AJT179"/>
      <c r="AJU179"/>
      <c r="AJV179"/>
      <c r="AJW179"/>
      <c r="AJX179"/>
      <c r="AJY179"/>
      <c r="AJZ179"/>
      <c r="AKA179"/>
      <c r="AKB179"/>
      <c r="AKC179"/>
      <c r="AKD179"/>
      <c r="AKE179"/>
      <c r="AKF179"/>
      <c r="AKG179"/>
      <c r="AKH179"/>
      <c r="AKI179"/>
      <c r="AKJ179"/>
      <c r="AKK179"/>
      <c r="AKL179"/>
      <c r="AKM179"/>
      <c r="AKN179"/>
      <c r="AKO179"/>
      <c r="AKP179"/>
      <c r="AKQ179"/>
      <c r="AKR179"/>
      <c r="AKS179"/>
      <c r="AKT179"/>
      <c r="AKU179"/>
      <c r="AKV179"/>
      <c r="AKW179"/>
      <c r="AKX179"/>
      <c r="AKY179"/>
      <c r="AKZ179"/>
      <c r="ALA179"/>
      <c r="ALB179"/>
      <c r="ALC179"/>
      <c r="ALD179"/>
      <c r="ALE179"/>
      <c r="ALF179"/>
      <c r="ALG179"/>
      <c r="ALH179"/>
      <c r="ALI179"/>
      <c r="ALJ179"/>
      <c r="ALK179"/>
      <c r="ALL179"/>
      <c r="ALM179"/>
      <c r="ALN179"/>
      <c r="ALO179"/>
      <c r="ALP179"/>
      <c r="ALQ179"/>
      <c r="ALR179"/>
      <c r="ALS179"/>
      <c r="ALT179"/>
      <c r="ALU179"/>
      <c r="ALV179"/>
      <c r="ALW179"/>
      <c r="ALX179"/>
      <c r="ALY179"/>
      <c r="ALZ179"/>
      <c r="AMA179"/>
      <c r="AMB179"/>
      <c r="AMC179"/>
      <c r="AMD179"/>
      <c r="AME179"/>
      <c r="AMF179"/>
      <c r="AMG179"/>
    </row>
    <row r="180" spans="1:1021">
      <c r="A180" s="588" t="s">
        <v>562</v>
      </c>
      <c r="B180" s="582">
        <f>1/('Prod. GEXCHA'!O22*'Prod. GEXCHA'!K22)*16*(1/188.76)</f>
        <v>8.9224969607744749E-6</v>
      </c>
      <c r="C180" s="578">
        <f>F129</f>
        <v>0</v>
      </c>
      <c r="D180" s="578">
        <f>$B$180*C180</f>
        <v>0</v>
      </c>
      <c r="E180" s="578">
        <f>F130</f>
        <v>0</v>
      </c>
      <c r="F180" s="578">
        <f t="shared" ref="F180:J180" si="23">$B$180*E180</f>
        <v>0</v>
      </c>
      <c r="G180" s="578">
        <f>F131</f>
        <v>0</v>
      </c>
      <c r="H180" s="578">
        <f t="shared" si="23"/>
        <v>0</v>
      </c>
      <c r="I180" s="578">
        <f>F132</f>
        <v>0</v>
      </c>
      <c r="J180" s="578">
        <f t="shared" si="23"/>
        <v>0</v>
      </c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  <c r="FO180"/>
      <c r="FP180"/>
      <c r="FQ180"/>
      <c r="FR180"/>
      <c r="FS180"/>
      <c r="FT180"/>
      <c r="FU180"/>
      <c r="FV180"/>
      <c r="FW180"/>
      <c r="FX180"/>
      <c r="FY180"/>
      <c r="FZ180"/>
      <c r="GA180"/>
      <c r="GB180"/>
      <c r="GC180"/>
      <c r="GD180"/>
      <c r="GE180"/>
      <c r="GF180"/>
      <c r="GG180"/>
      <c r="GH180"/>
      <c r="GI180"/>
      <c r="GJ180"/>
      <c r="GK180"/>
      <c r="GL180"/>
      <c r="GM180"/>
      <c r="GN180"/>
      <c r="GO180"/>
      <c r="GP180"/>
      <c r="GQ180"/>
      <c r="GR180"/>
      <c r="GS180"/>
      <c r="GT180"/>
      <c r="GU180"/>
      <c r="GV180"/>
      <c r="GW180"/>
      <c r="GX180"/>
      <c r="GY180"/>
      <c r="GZ180"/>
      <c r="HA180"/>
      <c r="HB180"/>
      <c r="HC180"/>
      <c r="HD180"/>
      <c r="HE180"/>
      <c r="HF180"/>
      <c r="HG180"/>
      <c r="HH180"/>
      <c r="HI180"/>
      <c r="HJ180"/>
      <c r="HK180"/>
      <c r="HL180"/>
      <c r="HM180"/>
      <c r="HN180"/>
      <c r="HO180"/>
      <c r="HP180"/>
      <c r="HQ180"/>
      <c r="HR180"/>
      <c r="HS180"/>
      <c r="HT180"/>
      <c r="HU180"/>
      <c r="HV180"/>
      <c r="HW180"/>
      <c r="HX180"/>
      <c r="HY180"/>
      <c r="HZ180"/>
      <c r="IA180"/>
      <c r="IB180"/>
      <c r="IC180"/>
      <c r="ID180"/>
      <c r="IE180"/>
      <c r="IF180"/>
      <c r="IG180"/>
      <c r="IH180"/>
      <c r="II180"/>
      <c r="IJ180"/>
      <c r="IK180"/>
      <c r="IL180"/>
      <c r="IM180"/>
      <c r="IN180"/>
      <c r="IO180"/>
      <c r="IP180"/>
      <c r="IQ180"/>
      <c r="IR180"/>
      <c r="IS180"/>
      <c r="IT180"/>
      <c r="IU180"/>
      <c r="IV180"/>
      <c r="IW180"/>
      <c r="IX180"/>
      <c r="IY180"/>
      <c r="IZ180"/>
      <c r="JA180"/>
      <c r="JB180"/>
      <c r="JC180"/>
      <c r="JD180"/>
      <c r="JE180"/>
      <c r="JF180"/>
      <c r="JG180"/>
      <c r="JH180"/>
      <c r="JI180"/>
      <c r="JJ180"/>
      <c r="JK180"/>
      <c r="JL180"/>
      <c r="JM180"/>
      <c r="JN180"/>
      <c r="JO180"/>
      <c r="JP180"/>
      <c r="JQ180"/>
      <c r="JR180"/>
      <c r="JS180"/>
      <c r="JT180"/>
      <c r="JU180"/>
      <c r="JV180"/>
      <c r="JW180"/>
      <c r="JX180"/>
      <c r="JY180"/>
      <c r="JZ180"/>
      <c r="KA180"/>
      <c r="KB180"/>
      <c r="KC180"/>
      <c r="KD180"/>
      <c r="KE180"/>
      <c r="KF180"/>
      <c r="KG180"/>
      <c r="KH180"/>
      <c r="KI180"/>
      <c r="KJ180"/>
      <c r="KK180"/>
      <c r="KL180"/>
      <c r="KM180"/>
      <c r="KN180"/>
      <c r="KO180"/>
      <c r="KP180"/>
      <c r="KQ180"/>
      <c r="KR180"/>
      <c r="KS180"/>
      <c r="KT180"/>
      <c r="KU180"/>
      <c r="KV180"/>
      <c r="KW180"/>
      <c r="KX180"/>
      <c r="KY180"/>
      <c r="KZ180"/>
      <c r="LA180"/>
      <c r="LB180"/>
      <c r="LC180"/>
      <c r="LD180"/>
      <c r="LE180"/>
      <c r="LF180"/>
      <c r="LG180"/>
      <c r="LH180"/>
      <c r="LI180"/>
      <c r="LJ180"/>
      <c r="LK180"/>
      <c r="LL180"/>
      <c r="LM180"/>
      <c r="LN180"/>
      <c r="LO180"/>
      <c r="LP180"/>
      <c r="LQ180"/>
      <c r="LR180"/>
      <c r="LS180"/>
      <c r="LT180"/>
      <c r="LU180"/>
      <c r="LV180"/>
      <c r="LW180"/>
      <c r="LX180"/>
      <c r="LY180"/>
      <c r="LZ180"/>
      <c r="MA180"/>
      <c r="MB180"/>
      <c r="MC180"/>
      <c r="MD180"/>
      <c r="ME180"/>
      <c r="MF180"/>
      <c r="MG180"/>
      <c r="MH180"/>
      <c r="MI180"/>
      <c r="MJ180"/>
      <c r="MK180"/>
      <c r="ML180"/>
      <c r="MM180"/>
      <c r="MN180"/>
      <c r="MO180"/>
      <c r="MP180"/>
      <c r="MQ180"/>
      <c r="MR180"/>
      <c r="MS180"/>
      <c r="MT180"/>
      <c r="MU180"/>
      <c r="MV180"/>
      <c r="MW180"/>
      <c r="MX180"/>
      <c r="MY180"/>
      <c r="MZ180"/>
      <c r="NA180"/>
      <c r="NB180"/>
      <c r="NC180"/>
      <c r="ND180"/>
      <c r="NE180"/>
      <c r="NF180"/>
      <c r="NG180"/>
      <c r="NH180"/>
      <c r="NI180"/>
      <c r="NJ180"/>
      <c r="NK180"/>
      <c r="NL180"/>
      <c r="NM180"/>
      <c r="NN180"/>
      <c r="NO180"/>
      <c r="NP180"/>
      <c r="NQ180"/>
      <c r="NR180"/>
      <c r="NS180"/>
      <c r="NT180"/>
      <c r="NU180"/>
      <c r="NV180"/>
      <c r="NW180"/>
      <c r="NX180"/>
      <c r="NY180"/>
      <c r="NZ180"/>
      <c r="OA180"/>
      <c r="OB180"/>
      <c r="OC180"/>
      <c r="OD180"/>
      <c r="OE180"/>
      <c r="OF180"/>
      <c r="OG180"/>
      <c r="OH180"/>
      <c r="OI180"/>
      <c r="OJ180"/>
      <c r="OK180"/>
      <c r="OL180"/>
      <c r="OM180"/>
      <c r="ON180"/>
      <c r="OO180"/>
      <c r="OP180"/>
      <c r="OQ180"/>
      <c r="OR180"/>
      <c r="OS180"/>
      <c r="OT180"/>
      <c r="OU180"/>
      <c r="OV180"/>
      <c r="OW180"/>
      <c r="OX180"/>
      <c r="OY180"/>
      <c r="OZ180"/>
      <c r="PA180"/>
      <c r="PB180"/>
      <c r="PC180"/>
      <c r="PD180"/>
      <c r="PE180"/>
      <c r="PF180"/>
      <c r="PG180"/>
      <c r="PH180"/>
      <c r="PI180"/>
      <c r="PJ180"/>
      <c r="PK180"/>
      <c r="PL180"/>
      <c r="PM180"/>
      <c r="PN180"/>
      <c r="PO180"/>
      <c r="PP180"/>
      <c r="PQ180"/>
      <c r="PR180"/>
      <c r="PS180"/>
      <c r="PT180"/>
      <c r="PU180"/>
      <c r="PV180"/>
      <c r="PW180"/>
      <c r="PX180"/>
      <c r="PY180"/>
      <c r="PZ180"/>
      <c r="QA180"/>
      <c r="QB180"/>
      <c r="QC180"/>
      <c r="QD180"/>
      <c r="QE180"/>
      <c r="QF180"/>
      <c r="QG180"/>
      <c r="QH180"/>
      <c r="QI180"/>
      <c r="QJ180"/>
      <c r="QK180"/>
      <c r="QL180"/>
      <c r="QM180"/>
      <c r="QN180"/>
      <c r="QO180"/>
      <c r="QP180"/>
      <c r="QQ180"/>
      <c r="QR180"/>
      <c r="QS180"/>
      <c r="QT180"/>
      <c r="QU180"/>
      <c r="QV180"/>
      <c r="QW180"/>
      <c r="QX180"/>
      <c r="QY180"/>
      <c r="QZ180"/>
      <c r="RA180"/>
      <c r="RB180"/>
      <c r="RC180"/>
      <c r="RD180"/>
      <c r="RE180"/>
      <c r="RF180"/>
      <c r="RG180"/>
      <c r="RH180"/>
      <c r="RI180"/>
      <c r="RJ180"/>
      <c r="RK180"/>
      <c r="RL180"/>
      <c r="RM180"/>
      <c r="RN180"/>
      <c r="RO180"/>
      <c r="RP180"/>
      <c r="RQ180"/>
      <c r="RR180"/>
      <c r="RS180"/>
      <c r="RT180"/>
      <c r="RU180"/>
      <c r="RV180"/>
      <c r="RW180"/>
      <c r="RX180"/>
      <c r="RY180"/>
      <c r="RZ180"/>
      <c r="SA180"/>
      <c r="SB180"/>
      <c r="SC180"/>
      <c r="SD180"/>
      <c r="SE180"/>
      <c r="SF180"/>
      <c r="SG180"/>
      <c r="SH180"/>
      <c r="SI180"/>
      <c r="SJ180"/>
      <c r="SK180"/>
      <c r="SL180"/>
      <c r="SM180"/>
      <c r="SN180"/>
      <c r="SO180"/>
      <c r="SP180"/>
      <c r="SQ180"/>
      <c r="SR180"/>
      <c r="SS180"/>
      <c r="ST180"/>
      <c r="SU180"/>
      <c r="SV180"/>
      <c r="SW180"/>
      <c r="SX180"/>
      <c r="SY180"/>
      <c r="SZ180"/>
      <c r="TA180"/>
      <c r="TB180"/>
      <c r="TC180"/>
      <c r="TD180"/>
      <c r="TE180"/>
      <c r="TF180"/>
      <c r="TG180"/>
      <c r="TH180"/>
      <c r="TI180"/>
      <c r="TJ180"/>
      <c r="TK180"/>
      <c r="TL180"/>
      <c r="TM180"/>
      <c r="TN180"/>
      <c r="TO180"/>
      <c r="TP180"/>
      <c r="TQ180"/>
      <c r="TR180"/>
      <c r="TS180"/>
      <c r="TT180"/>
      <c r="TU180"/>
      <c r="TV180"/>
      <c r="TW180"/>
      <c r="TX180"/>
      <c r="TY180"/>
      <c r="TZ180"/>
      <c r="UA180"/>
      <c r="UB180"/>
      <c r="UC180"/>
      <c r="UD180"/>
      <c r="UE180"/>
      <c r="UF180"/>
      <c r="UG180"/>
      <c r="UH180"/>
      <c r="UI180"/>
      <c r="UJ180"/>
      <c r="UK180"/>
      <c r="UL180"/>
      <c r="UM180"/>
      <c r="UN180"/>
      <c r="UO180"/>
      <c r="UP180"/>
      <c r="UQ180"/>
      <c r="UR180"/>
      <c r="US180"/>
      <c r="UT180"/>
      <c r="UU180"/>
      <c r="UV180"/>
      <c r="UW180"/>
      <c r="UX180"/>
      <c r="UY180"/>
      <c r="UZ180"/>
      <c r="VA180"/>
      <c r="VB180"/>
      <c r="VC180"/>
      <c r="VD180"/>
      <c r="VE180"/>
      <c r="VF180"/>
      <c r="VG180"/>
      <c r="VH180"/>
      <c r="VI180"/>
      <c r="VJ180"/>
      <c r="VK180"/>
      <c r="VL180"/>
      <c r="VM180"/>
      <c r="VN180"/>
      <c r="VO180"/>
      <c r="VP180"/>
      <c r="VQ180"/>
      <c r="VR180"/>
      <c r="VS180"/>
      <c r="VT180"/>
      <c r="VU180"/>
      <c r="VV180"/>
      <c r="VW180"/>
      <c r="VX180"/>
      <c r="VY180"/>
      <c r="VZ180"/>
      <c r="WA180"/>
      <c r="WB180"/>
      <c r="WC180"/>
      <c r="WD180"/>
      <c r="WE180"/>
      <c r="WF180"/>
      <c r="WG180"/>
      <c r="WH180"/>
      <c r="WI180"/>
      <c r="WJ180"/>
      <c r="WK180"/>
      <c r="WL180"/>
      <c r="WM180"/>
      <c r="WN180"/>
      <c r="WO180"/>
      <c r="WP180"/>
      <c r="WQ180"/>
      <c r="WR180"/>
      <c r="WS180"/>
      <c r="WT180"/>
      <c r="WU180"/>
      <c r="WV180"/>
      <c r="WW180"/>
      <c r="WX180"/>
      <c r="WY180"/>
      <c r="WZ180"/>
      <c r="XA180"/>
      <c r="XB180"/>
      <c r="XC180"/>
      <c r="XD180"/>
      <c r="XE180"/>
      <c r="XF180"/>
      <c r="XG180"/>
      <c r="XH180"/>
      <c r="XI180"/>
      <c r="XJ180"/>
      <c r="XK180"/>
      <c r="XL180"/>
      <c r="XM180"/>
      <c r="XN180"/>
      <c r="XO180"/>
      <c r="XP180"/>
      <c r="XQ180"/>
      <c r="XR180"/>
      <c r="XS180"/>
      <c r="XT180"/>
      <c r="XU180"/>
      <c r="XV180"/>
      <c r="XW180"/>
      <c r="XX180"/>
      <c r="XY180"/>
      <c r="XZ180"/>
      <c r="YA180"/>
      <c r="YB180"/>
      <c r="YC180"/>
      <c r="YD180"/>
      <c r="YE180"/>
      <c r="YF180"/>
      <c r="YG180"/>
      <c r="YH180"/>
      <c r="YI180"/>
      <c r="YJ180"/>
      <c r="YK180"/>
      <c r="YL180"/>
      <c r="YM180"/>
      <c r="YN180"/>
      <c r="YO180"/>
      <c r="YP180"/>
      <c r="YQ180"/>
      <c r="YR180"/>
      <c r="YS180"/>
      <c r="YT180"/>
      <c r="YU180"/>
      <c r="YV180"/>
      <c r="YW180"/>
      <c r="YX180"/>
      <c r="YY180"/>
      <c r="YZ180"/>
      <c r="ZA180"/>
      <c r="ZB180"/>
      <c r="ZC180"/>
      <c r="ZD180"/>
      <c r="ZE180"/>
      <c r="ZF180"/>
      <c r="ZG180"/>
      <c r="ZH180"/>
      <c r="ZI180"/>
      <c r="ZJ180"/>
      <c r="ZK180"/>
      <c r="ZL180"/>
      <c r="ZM180"/>
      <c r="ZN180"/>
      <c r="ZO180"/>
      <c r="ZP180"/>
      <c r="ZQ180"/>
      <c r="ZR180"/>
      <c r="ZS180"/>
      <c r="ZT180"/>
      <c r="ZU180"/>
      <c r="ZV180"/>
      <c r="ZW180"/>
      <c r="ZX180"/>
      <c r="ZY180"/>
      <c r="ZZ180"/>
      <c r="AAA180"/>
      <c r="AAB180"/>
      <c r="AAC180"/>
      <c r="AAD180"/>
      <c r="AAE180"/>
      <c r="AAF180"/>
      <c r="AAG180"/>
      <c r="AAH180"/>
      <c r="AAI180"/>
      <c r="AAJ180"/>
      <c r="AAK180"/>
      <c r="AAL180"/>
      <c r="AAM180"/>
      <c r="AAN180"/>
      <c r="AAO180"/>
      <c r="AAP180"/>
      <c r="AAQ180"/>
      <c r="AAR180"/>
      <c r="AAS180"/>
      <c r="AAT180"/>
      <c r="AAU180"/>
      <c r="AAV180"/>
      <c r="AAW180"/>
      <c r="AAX180"/>
      <c r="AAY180"/>
      <c r="AAZ180"/>
      <c r="ABA180"/>
      <c r="ABB180"/>
      <c r="ABC180"/>
      <c r="ABD180"/>
      <c r="ABE180"/>
      <c r="ABF180"/>
      <c r="ABG180"/>
      <c r="ABH180"/>
      <c r="ABI180"/>
      <c r="ABJ180"/>
      <c r="ABK180"/>
      <c r="ABL180"/>
      <c r="ABM180"/>
      <c r="ABN180"/>
      <c r="ABO180"/>
      <c r="ABP180"/>
      <c r="ABQ180"/>
      <c r="ABR180"/>
      <c r="ABS180"/>
      <c r="ABT180"/>
      <c r="ABU180"/>
      <c r="ABV180"/>
      <c r="ABW180"/>
      <c r="ABX180"/>
      <c r="ABY180"/>
      <c r="ABZ180"/>
      <c r="ACA180"/>
      <c r="ACB180"/>
      <c r="ACC180"/>
      <c r="ACD180"/>
      <c r="ACE180"/>
      <c r="ACF180"/>
      <c r="ACG180"/>
      <c r="ACH180"/>
      <c r="ACI180"/>
      <c r="ACJ180"/>
      <c r="ACK180"/>
      <c r="ACL180"/>
      <c r="ACM180"/>
      <c r="ACN180"/>
      <c r="ACO180"/>
      <c r="ACP180"/>
      <c r="ACQ180"/>
      <c r="ACR180"/>
      <c r="ACS180"/>
      <c r="ACT180"/>
      <c r="ACU180"/>
      <c r="ACV180"/>
      <c r="ACW180"/>
      <c r="ACX180"/>
      <c r="ACY180"/>
      <c r="ACZ180"/>
      <c r="ADA180"/>
      <c r="ADB180"/>
      <c r="ADC180"/>
      <c r="ADD180"/>
      <c r="ADE180"/>
      <c r="ADF180"/>
      <c r="ADG180"/>
      <c r="ADH180"/>
      <c r="ADI180"/>
      <c r="ADJ180"/>
      <c r="ADK180"/>
      <c r="ADL180"/>
      <c r="ADM180"/>
      <c r="ADN180"/>
      <c r="ADO180"/>
      <c r="ADP180"/>
      <c r="ADQ180"/>
      <c r="ADR180"/>
      <c r="ADS180"/>
      <c r="ADT180"/>
      <c r="ADU180"/>
      <c r="ADV180"/>
      <c r="ADW180"/>
      <c r="ADX180"/>
      <c r="ADY180"/>
      <c r="ADZ180"/>
      <c r="AEA180"/>
      <c r="AEB180"/>
      <c r="AEC180"/>
      <c r="AED180"/>
      <c r="AEE180"/>
      <c r="AEF180"/>
      <c r="AEG180"/>
      <c r="AEH180"/>
      <c r="AEI180"/>
      <c r="AEJ180"/>
      <c r="AEK180"/>
      <c r="AEL180"/>
      <c r="AEM180"/>
      <c r="AEN180"/>
      <c r="AEO180"/>
      <c r="AEP180"/>
      <c r="AEQ180"/>
      <c r="AER180"/>
      <c r="AES180"/>
      <c r="AET180"/>
      <c r="AEU180"/>
      <c r="AEV180"/>
      <c r="AEW180"/>
      <c r="AEX180"/>
      <c r="AEY180"/>
      <c r="AEZ180"/>
      <c r="AFA180"/>
      <c r="AFB180"/>
      <c r="AFC180"/>
      <c r="AFD180"/>
      <c r="AFE180"/>
      <c r="AFF180"/>
      <c r="AFG180"/>
      <c r="AFH180"/>
      <c r="AFI180"/>
      <c r="AFJ180"/>
      <c r="AFK180"/>
      <c r="AFL180"/>
      <c r="AFM180"/>
      <c r="AFN180"/>
      <c r="AFO180"/>
      <c r="AFP180"/>
      <c r="AFQ180"/>
      <c r="AFR180"/>
      <c r="AFS180"/>
      <c r="AFT180"/>
      <c r="AFU180"/>
      <c r="AFV180"/>
      <c r="AFW180"/>
      <c r="AFX180"/>
      <c r="AFY180"/>
      <c r="AFZ180"/>
      <c r="AGA180"/>
      <c r="AGB180"/>
      <c r="AGC180"/>
      <c r="AGD180"/>
      <c r="AGE180"/>
      <c r="AGF180"/>
      <c r="AGG180"/>
      <c r="AGH180"/>
      <c r="AGI180"/>
      <c r="AGJ180"/>
      <c r="AGK180"/>
      <c r="AGL180"/>
      <c r="AGM180"/>
      <c r="AGN180"/>
      <c r="AGO180"/>
      <c r="AGP180"/>
      <c r="AGQ180"/>
      <c r="AGR180"/>
      <c r="AGS180"/>
      <c r="AGT180"/>
      <c r="AGU180"/>
      <c r="AGV180"/>
      <c r="AGW180"/>
      <c r="AGX180"/>
      <c r="AGY180"/>
      <c r="AGZ180"/>
      <c r="AHA180"/>
      <c r="AHB180"/>
      <c r="AHC180"/>
      <c r="AHD180"/>
      <c r="AHE180"/>
      <c r="AHF180"/>
      <c r="AHG180"/>
      <c r="AHH180"/>
      <c r="AHI180"/>
      <c r="AHJ180"/>
      <c r="AHK180"/>
      <c r="AHL180"/>
      <c r="AHM180"/>
      <c r="AHN180"/>
      <c r="AHO180"/>
      <c r="AHP180"/>
      <c r="AHQ180"/>
      <c r="AHR180"/>
      <c r="AHS180"/>
      <c r="AHT180"/>
      <c r="AHU180"/>
      <c r="AHV180"/>
      <c r="AHW180"/>
      <c r="AHX180"/>
      <c r="AHY180"/>
      <c r="AHZ180"/>
      <c r="AIA180"/>
      <c r="AIB180"/>
      <c r="AIC180"/>
      <c r="AID180"/>
      <c r="AIE180"/>
      <c r="AIF180"/>
      <c r="AIG180"/>
      <c r="AIH180"/>
      <c r="AII180"/>
      <c r="AIJ180"/>
      <c r="AIK180"/>
      <c r="AIL180"/>
      <c r="AIM180"/>
      <c r="AIN180"/>
      <c r="AIO180"/>
      <c r="AIP180"/>
      <c r="AIQ180"/>
      <c r="AIR180"/>
      <c r="AIS180"/>
      <c r="AIT180"/>
      <c r="AIU180"/>
      <c r="AIV180"/>
      <c r="AIW180"/>
      <c r="AIX180"/>
      <c r="AIY180"/>
      <c r="AIZ180"/>
      <c r="AJA180"/>
      <c r="AJB180"/>
      <c r="AJC180"/>
      <c r="AJD180"/>
      <c r="AJE180"/>
      <c r="AJF180"/>
      <c r="AJG180"/>
      <c r="AJH180"/>
      <c r="AJI180"/>
      <c r="AJJ180"/>
      <c r="AJK180"/>
      <c r="AJL180"/>
      <c r="AJM180"/>
      <c r="AJN180"/>
      <c r="AJO180"/>
      <c r="AJP180"/>
      <c r="AJQ180"/>
      <c r="AJR180"/>
      <c r="AJS180"/>
      <c r="AJT180"/>
      <c r="AJU180"/>
      <c r="AJV180"/>
      <c r="AJW180"/>
      <c r="AJX180"/>
      <c r="AJY180"/>
      <c r="AJZ180"/>
      <c r="AKA180"/>
      <c r="AKB180"/>
      <c r="AKC180"/>
      <c r="AKD180"/>
      <c r="AKE180"/>
      <c r="AKF180"/>
      <c r="AKG180"/>
      <c r="AKH180"/>
      <c r="AKI180"/>
      <c r="AKJ180"/>
      <c r="AKK180"/>
      <c r="AKL180"/>
      <c r="AKM180"/>
      <c r="AKN180"/>
      <c r="AKO180"/>
      <c r="AKP180"/>
      <c r="AKQ180"/>
      <c r="AKR180"/>
      <c r="AKS180"/>
      <c r="AKT180"/>
      <c r="AKU180"/>
      <c r="AKV180"/>
      <c r="AKW180"/>
      <c r="AKX180"/>
      <c r="AKY180"/>
      <c r="AKZ180"/>
      <c r="ALA180"/>
      <c r="ALB180"/>
      <c r="ALC180"/>
      <c r="ALD180"/>
      <c r="ALE180"/>
      <c r="ALF180"/>
      <c r="ALG180"/>
      <c r="ALH180"/>
      <c r="ALI180"/>
      <c r="ALJ180"/>
      <c r="ALK180"/>
      <c r="ALL180"/>
      <c r="ALM180"/>
      <c r="ALN180"/>
      <c r="ALO180"/>
      <c r="ALP180"/>
      <c r="ALQ180"/>
      <c r="ALR180"/>
      <c r="ALS180"/>
      <c r="ALT180"/>
      <c r="ALU180"/>
      <c r="ALV180"/>
      <c r="ALW180"/>
      <c r="ALX180"/>
      <c r="ALY180"/>
      <c r="ALZ180"/>
      <c r="AMA180"/>
      <c r="AMB180"/>
      <c r="AMC180"/>
      <c r="AMD180"/>
      <c r="AME180"/>
      <c r="AMF180"/>
      <c r="AMG180"/>
    </row>
    <row r="181" spans="1:1021">
      <c r="A181" s="589" t="s">
        <v>580</v>
      </c>
      <c r="B181" s="590"/>
      <c r="C181" s="591"/>
      <c r="D181" s="592">
        <f>SUM(D179:D180)</f>
        <v>0</v>
      </c>
      <c r="E181" s="592"/>
      <c r="F181" s="592">
        <f t="shared" ref="F181:J181" si="24">SUM(F179:F180)</f>
        <v>0</v>
      </c>
      <c r="G181" s="592"/>
      <c r="H181" s="592">
        <f t="shared" si="24"/>
        <v>0</v>
      </c>
      <c r="I181" s="592"/>
      <c r="J181" s="592">
        <f t="shared" si="24"/>
        <v>0</v>
      </c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  <c r="GJ181"/>
      <c r="GK181"/>
      <c r="GL181"/>
      <c r="GM181"/>
      <c r="GN181"/>
      <c r="GO181"/>
      <c r="GP181"/>
      <c r="GQ181"/>
      <c r="GR181"/>
      <c r="GS181"/>
      <c r="GT181"/>
      <c r="GU181"/>
      <c r="GV181"/>
      <c r="GW181"/>
      <c r="GX181"/>
      <c r="GY181"/>
      <c r="GZ181"/>
      <c r="HA181"/>
      <c r="HB181"/>
      <c r="HC181"/>
      <c r="HD181"/>
      <c r="HE181"/>
      <c r="HF181"/>
      <c r="HG181"/>
      <c r="HH181"/>
      <c r="HI181"/>
      <c r="HJ181"/>
      <c r="HK181"/>
      <c r="HL181"/>
      <c r="HM181"/>
      <c r="HN181"/>
      <c r="HO181"/>
      <c r="HP181"/>
      <c r="HQ181"/>
      <c r="HR181"/>
      <c r="HS181"/>
      <c r="HT181"/>
      <c r="HU181"/>
      <c r="HV181"/>
      <c r="HW181"/>
      <c r="HX181"/>
      <c r="HY181"/>
      <c r="HZ181"/>
      <c r="IA181"/>
      <c r="IB181"/>
      <c r="IC181"/>
      <c r="ID181"/>
      <c r="IE181"/>
      <c r="IF181"/>
      <c r="IG181"/>
      <c r="IH181"/>
      <c r="II181"/>
      <c r="IJ181"/>
      <c r="IK181"/>
      <c r="IL181"/>
      <c r="IM181"/>
      <c r="IN181"/>
      <c r="IO181"/>
      <c r="IP181"/>
      <c r="IQ181"/>
      <c r="IR181"/>
      <c r="IS181"/>
      <c r="IT181"/>
      <c r="IU181"/>
      <c r="IV181"/>
      <c r="IW181"/>
      <c r="IX181"/>
      <c r="IY181"/>
      <c r="IZ181"/>
      <c r="JA181"/>
      <c r="JB181"/>
      <c r="JC181"/>
      <c r="JD181"/>
      <c r="JE181"/>
      <c r="JF181"/>
      <c r="JG181"/>
      <c r="JH181"/>
      <c r="JI181"/>
      <c r="JJ181"/>
      <c r="JK181"/>
      <c r="JL181"/>
      <c r="JM181"/>
      <c r="JN181"/>
      <c r="JO181"/>
      <c r="JP181"/>
      <c r="JQ181"/>
      <c r="JR181"/>
      <c r="JS181"/>
      <c r="JT181"/>
      <c r="JU181"/>
      <c r="JV181"/>
      <c r="JW181"/>
      <c r="JX181"/>
      <c r="JY181"/>
      <c r="JZ181"/>
      <c r="KA181"/>
      <c r="KB181"/>
      <c r="KC181"/>
      <c r="KD181"/>
      <c r="KE181"/>
      <c r="KF181"/>
      <c r="KG181"/>
      <c r="KH181"/>
      <c r="KI181"/>
      <c r="KJ181"/>
      <c r="KK181"/>
      <c r="KL181"/>
      <c r="KM181"/>
      <c r="KN181"/>
      <c r="KO181"/>
      <c r="KP181"/>
      <c r="KQ181"/>
      <c r="KR181"/>
      <c r="KS181"/>
      <c r="KT181"/>
      <c r="KU181"/>
      <c r="KV181"/>
      <c r="KW181"/>
      <c r="KX181"/>
      <c r="KY181"/>
      <c r="KZ181"/>
      <c r="LA181"/>
      <c r="LB181"/>
      <c r="LC181"/>
      <c r="LD181"/>
      <c r="LE181"/>
      <c r="LF181"/>
      <c r="LG181"/>
      <c r="LH181"/>
      <c r="LI181"/>
      <c r="LJ181"/>
      <c r="LK181"/>
      <c r="LL181"/>
      <c r="LM181"/>
      <c r="LN181"/>
      <c r="LO181"/>
      <c r="LP181"/>
      <c r="LQ181"/>
      <c r="LR181"/>
      <c r="LS181"/>
      <c r="LT181"/>
      <c r="LU181"/>
      <c r="LV181"/>
      <c r="LW181"/>
      <c r="LX181"/>
      <c r="LY181"/>
      <c r="LZ181"/>
      <c r="MA181"/>
      <c r="MB181"/>
      <c r="MC181"/>
      <c r="MD181"/>
      <c r="ME181"/>
      <c r="MF181"/>
      <c r="MG181"/>
      <c r="MH181"/>
      <c r="MI181"/>
      <c r="MJ181"/>
      <c r="MK181"/>
      <c r="ML181"/>
      <c r="MM181"/>
      <c r="MN181"/>
      <c r="MO181"/>
      <c r="MP181"/>
      <c r="MQ181"/>
      <c r="MR181"/>
      <c r="MS181"/>
      <c r="MT181"/>
      <c r="MU181"/>
      <c r="MV181"/>
      <c r="MW181"/>
      <c r="MX181"/>
      <c r="MY181"/>
      <c r="MZ181"/>
      <c r="NA181"/>
      <c r="NB181"/>
      <c r="NC181"/>
      <c r="ND181"/>
      <c r="NE181"/>
      <c r="NF181"/>
      <c r="NG181"/>
      <c r="NH181"/>
      <c r="NI181"/>
      <c r="NJ181"/>
      <c r="NK181"/>
      <c r="NL181"/>
      <c r="NM181"/>
      <c r="NN181"/>
      <c r="NO181"/>
      <c r="NP181"/>
      <c r="NQ181"/>
      <c r="NR181"/>
      <c r="NS181"/>
      <c r="NT181"/>
      <c r="NU181"/>
      <c r="NV181"/>
      <c r="NW181"/>
      <c r="NX181"/>
      <c r="NY181"/>
      <c r="NZ181"/>
      <c r="OA181"/>
      <c r="OB181"/>
      <c r="OC181"/>
      <c r="OD181"/>
      <c r="OE181"/>
      <c r="OF181"/>
      <c r="OG181"/>
      <c r="OH181"/>
      <c r="OI181"/>
      <c r="OJ181"/>
      <c r="OK181"/>
      <c r="OL181"/>
      <c r="OM181"/>
      <c r="ON181"/>
      <c r="OO181"/>
      <c r="OP181"/>
      <c r="OQ181"/>
      <c r="OR181"/>
      <c r="OS181"/>
      <c r="OT181"/>
      <c r="OU181"/>
      <c r="OV181"/>
      <c r="OW181"/>
      <c r="OX181"/>
      <c r="OY181"/>
      <c r="OZ181"/>
      <c r="PA181"/>
      <c r="PB181"/>
      <c r="PC181"/>
      <c r="PD181"/>
      <c r="PE181"/>
      <c r="PF181"/>
      <c r="PG181"/>
      <c r="PH181"/>
      <c r="PI181"/>
      <c r="PJ181"/>
      <c r="PK181"/>
      <c r="PL181"/>
      <c r="PM181"/>
      <c r="PN181"/>
      <c r="PO181"/>
      <c r="PP181"/>
      <c r="PQ181"/>
      <c r="PR181"/>
      <c r="PS181"/>
      <c r="PT181"/>
      <c r="PU181"/>
      <c r="PV181"/>
      <c r="PW181"/>
      <c r="PX181"/>
      <c r="PY181"/>
      <c r="PZ181"/>
      <c r="QA181"/>
      <c r="QB181"/>
      <c r="QC181"/>
      <c r="QD181"/>
      <c r="QE181"/>
      <c r="QF181"/>
      <c r="QG181"/>
      <c r="QH181"/>
      <c r="QI181"/>
      <c r="QJ181"/>
      <c r="QK181"/>
      <c r="QL181"/>
      <c r="QM181"/>
      <c r="QN181"/>
      <c r="QO181"/>
      <c r="QP181"/>
      <c r="QQ181"/>
      <c r="QR181"/>
      <c r="QS181"/>
      <c r="QT181"/>
      <c r="QU181"/>
      <c r="QV181"/>
      <c r="QW181"/>
      <c r="QX181"/>
      <c r="QY181"/>
      <c r="QZ181"/>
      <c r="RA181"/>
      <c r="RB181"/>
      <c r="RC181"/>
      <c r="RD181"/>
      <c r="RE181"/>
      <c r="RF181"/>
      <c r="RG181"/>
      <c r="RH181"/>
      <c r="RI181"/>
      <c r="RJ181"/>
      <c r="RK181"/>
      <c r="RL181"/>
      <c r="RM181"/>
      <c r="RN181"/>
      <c r="RO181"/>
      <c r="RP181"/>
      <c r="RQ181"/>
      <c r="RR181"/>
      <c r="RS181"/>
      <c r="RT181"/>
      <c r="RU181"/>
      <c r="RV181"/>
      <c r="RW181"/>
      <c r="RX181"/>
      <c r="RY181"/>
      <c r="RZ181"/>
      <c r="SA181"/>
      <c r="SB181"/>
      <c r="SC181"/>
      <c r="SD181"/>
      <c r="SE181"/>
      <c r="SF181"/>
      <c r="SG181"/>
      <c r="SH181"/>
      <c r="SI181"/>
      <c r="SJ181"/>
      <c r="SK181"/>
      <c r="SL181"/>
      <c r="SM181"/>
      <c r="SN181"/>
      <c r="SO181"/>
      <c r="SP181"/>
      <c r="SQ181"/>
      <c r="SR181"/>
      <c r="SS181"/>
      <c r="ST181"/>
      <c r="SU181"/>
      <c r="SV181"/>
      <c r="SW181"/>
      <c r="SX181"/>
      <c r="SY181"/>
      <c r="SZ181"/>
      <c r="TA181"/>
      <c r="TB181"/>
      <c r="TC181"/>
      <c r="TD181"/>
      <c r="TE181"/>
      <c r="TF181"/>
      <c r="TG181"/>
      <c r="TH181"/>
      <c r="TI181"/>
      <c r="TJ181"/>
      <c r="TK181"/>
      <c r="TL181"/>
      <c r="TM181"/>
      <c r="TN181"/>
      <c r="TO181"/>
      <c r="TP181"/>
      <c r="TQ181"/>
      <c r="TR181"/>
      <c r="TS181"/>
      <c r="TT181"/>
      <c r="TU181"/>
      <c r="TV181"/>
      <c r="TW181"/>
      <c r="TX181"/>
      <c r="TY181"/>
      <c r="TZ181"/>
      <c r="UA181"/>
      <c r="UB181"/>
      <c r="UC181"/>
      <c r="UD181"/>
      <c r="UE181"/>
      <c r="UF181"/>
      <c r="UG181"/>
      <c r="UH181"/>
      <c r="UI181"/>
      <c r="UJ181"/>
      <c r="UK181"/>
      <c r="UL181"/>
      <c r="UM181"/>
      <c r="UN181"/>
      <c r="UO181"/>
      <c r="UP181"/>
      <c r="UQ181"/>
      <c r="UR181"/>
      <c r="US181"/>
      <c r="UT181"/>
      <c r="UU181"/>
      <c r="UV181"/>
      <c r="UW181"/>
      <c r="UX181"/>
      <c r="UY181"/>
      <c r="UZ181"/>
      <c r="VA181"/>
      <c r="VB181"/>
      <c r="VC181"/>
      <c r="VD181"/>
      <c r="VE181"/>
      <c r="VF181"/>
      <c r="VG181"/>
      <c r="VH181"/>
      <c r="VI181"/>
      <c r="VJ181"/>
      <c r="VK181"/>
      <c r="VL181"/>
      <c r="VM181"/>
      <c r="VN181"/>
      <c r="VO181"/>
      <c r="VP181"/>
      <c r="VQ181"/>
      <c r="VR181"/>
      <c r="VS181"/>
      <c r="VT181"/>
      <c r="VU181"/>
      <c r="VV181"/>
      <c r="VW181"/>
      <c r="VX181"/>
      <c r="VY181"/>
      <c r="VZ181"/>
      <c r="WA181"/>
      <c r="WB181"/>
      <c r="WC181"/>
      <c r="WD181"/>
      <c r="WE181"/>
      <c r="WF181"/>
      <c r="WG181"/>
      <c r="WH181"/>
      <c r="WI181"/>
      <c r="WJ181"/>
      <c r="WK181"/>
      <c r="WL181"/>
      <c r="WM181"/>
      <c r="WN181"/>
      <c r="WO181"/>
      <c r="WP181"/>
      <c r="WQ181"/>
      <c r="WR181"/>
      <c r="WS181"/>
      <c r="WT181"/>
      <c r="WU181"/>
      <c r="WV181"/>
      <c r="WW181"/>
      <c r="WX181"/>
      <c r="WY181"/>
      <c r="WZ181"/>
      <c r="XA181"/>
      <c r="XB181"/>
      <c r="XC181"/>
      <c r="XD181"/>
      <c r="XE181"/>
      <c r="XF181"/>
      <c r="XG181"/>
      <c r="XH181"/>
      <c r="XI181"/>
      <c r="XJ181"/>
      <c r="XK181"/>
      <c r="XL181"/>
      <c r="XM181"/>
      <c r="XN181"/>
      <c r="XO181"/>
      <c r="XP181"/>
      <c r="XQ181"/>
      <c r="XR181"/>
      <c r="XS181"/>
      <c r="XT181"/>
      <c r="XU181"/>
      <c r="XV181"/>
      <c r="XW181"/>
      <c r="XX181"/>
      <c r="XY181"/>
      <c r="XZ181"/>
      <c r="YA181"/>
      <c r="YB181"/>
      <c r="YC181"/>
      <c r="YD181"/>
      <c r="YE181"/>
      <c r="YF181"/>
      <c r="YG181"/>
      <c r="YH181"/>
      <c r="YI181"/>
      <c r="YJ181"/>
      <c r="YK181"/>
      <c r="YL181"/>
      <c r="YM181"/>
      <c r="YN181"/>
      <c r="YO181"/>
      <c r="YP181"/>
      <c r="YQ181"/>
      <c r="YR181"/>
      <c r="YS181"/>
      <c r="YT181"/>
      <c r="YU181"/>
      <c r="YV181"/>
      <c r="YW181"/>
      <c r="YX181"/>
      <c r="YY181"/>
      <c r="YZ181"/>
      <c r="ZA181"/>
      <c r="ZB181"/>
      <c r="ZC181"/>
      <c r="ZD181"/>
      <c r="ZE181"/>
      <c r="ZF181"/>
      <c r="ZG181"/>
      <c r="ZH181"/>
      <c r="ZI181"/>
      <c r="ZJ181"/>
      <c r="ZK181"/>
      <c r="ZL181"/>
      <c r="ZM181"/>
      <c r="ZN181"/>
      <c r="ZO181"/>
      <c r="ZP181"/>
      <c r="ZQ181"/>
      <c r="ZR181"/>
      <c r="ZS181"/>
      <c r="ZT181"/>
      <c r="ZU181"/>
      <c r="ZV181"/>
      <c r="ZW181"/>
      <c r="ZX181"/>
      <c r="ZY181"/>
      <c r="ZZ181"/>
      <c r="AAA181"/>
      <c r="AAB181"/>
      <c r="AAC181"/>
      <c r="AAD181"/>
      <c r="AAE181"/>
      <c r="AAF181"/>
      <c r="AAG181"/>
      <c r="AAH181"/>
      <c r="AAI181"/>
      <c r="AAJ181"/>
      <c r="AAK181"/>
      <c r="AAL181"/>
      <c r="AAM181"/>
      <c r="AAN181"/>
      <c r="AAO181"/>
      <c r="AAP181"/>
      <c r="AAQ181"/>
      <c r="AAR181"/>
      <c r="AAS181"/>
      <c r="AAT181"/>
      <c r="AAU181"/>
      <c r="AAV181"/>
      <c r="AAW181"/>
      <c r="AAX181"/>
      <c r="AAY181"/>
      <c r="AAZ181"/>
      <c r="ABA181"/>
      <c r="ABB181"/>
      <c r="ABC181"/>
      <c r="ABD181"/>
      <c r="ABE181"/>
      <c r="ABF181"/>
      <c r="ABG181"/>
      <c r="ABH181"/>
      <c r="ABI181"/>
      <c r="ABJ181"/>
      <c r="ABK181"/>
      <c r="ABL181"/>
      <c r="ABM181"/>
      <c r="ABN181"/>
      <c r="ABO181"/>
      <c r="ABP181"/>
      <c r="ABQ181"/>
      <c r="ABR181"/>
      <c r="ABS181"/>
      <c r="ABT181"/>
      <c r="ABU181"/>
      <c r="ABV181"/>
      <c r="ABW181"/>
      <c r="ABX181"/>
      <c r="ABY181"/>
      <c r="ABZ181"/>
      <c r="ACA181"/>
      <c r="ACB181"/>
      <c r="ACC181"/>
      <c r="ACD181"/>
      <c r="ACE181"/>
      <c r="ACF181"/>
      <c r="ACG181"/>
      <c r="ACH181"/>
      <c r="ACI181"/>
      <c r="ACJ181"/>
      <c r="ACK181"/>
      <c r="ACL181"/>
      <c r="ACM181"/>
      <c r="ACN181"/>
      <c r="ACO181"/>
      <c r="ACP181"/>
      <c r="ACQ181"/>
      <c r="ACR181"/>
      <c r="ACS181"/>
      <c r="ACT181"/>
      <c r="ACU181"/>
      <c r="ACV181"/>
      <c r="ACW181"/>
      <c r="ACX181"/>
      <c r="ACY181"/>
      <c r="ACZ181"/>
      <c r="ADA181"/>
      <c r="ADB181"/>
      <c r="ADC181"/>
      <c r="ADD181"/>
      <c r="ADE181"/>
      <c r="ADF181"/>
      <c r="ADG181"/>
      <c r="ADH181"/>
      <c r="ADI181"/>
      <c r="ADJ181"/>
      <c r="ADK181"/>
      <c r="ADL181"/>
      <c r="ADM181"/>
      <c r="ADN181"/>
      <c r="ADO181"/>
      <c r="ADP181"/>
      <c r="ADQ181"/>
      <c r="ADR181"/>
      <c r="ADS181"/>
      <c r="ADT181"/>
      <c r="ADU181"/>
      <c r="ADV181"/>
      <c r="ADW181"/>
      <c r="ADX181"/>
      <c r="ADY181"/>
      <c r="ADZ181"/>
      <c r="AEA181"/>
      <c r="AEB181"/>
      <c r="AEC181"/>
      <c r="AED181"/>
      <c r="AEE181"/>
      <c r="AEF181"/>
      <c r="AEG181"/>
      <c r="AEH181"/>
      <c r="AEI181"/>
      <c r="AEJ181"/>
      <c r="AEK181"/>
      <c r="AEL181"/>
      <c r="AEM181"/>
      <c r="AEN181"/>
      <c r="AEO181"/>
      <c r="AEP181"/>
      <c r="AEQ181"/>
      <c r="AER181"/>
      <c r="AES181"/>
      <c r="AET181"/>
      <c r="AEU181"/>
      <c r="AEV181"/>
      <c r="AEW181"/>
      <c r="AEX181"/>
      <c r="AEY181"/>
      <c r="AEZ181"/>
      <c r="AFA181"/>
      <c r="AFB181"/>
      <c r="AFC181"/>
      <c r="AFD181"/>
      <c r="AFE181"/>
      <c r="AFF181"/>
      <c r="AFG181"/>
      <c r="AFH181"/>
      <c r="AFI181"/>
      <c r="AFJ181"/>
      <c r="AFK181"/>
      <c r="AFL181"/>
      <c r="AFM181"/>
      <c r="AFN181"/>
      <c r="AFO181"/>
      <c r="AFP181"/>
      <c r="AFQ181"/>
      <c r="AFR181"/>
      <c r="AFS181"/>
      <c r="AFT181"/>
      <c r="AFU181"/>
      <c r="AFV181"/>
      <c r="AFW181"/>
      <c r="AFX181"/>
      <c r="AFY181"/>
      <c r="AFZ181"/>
      <c r="AGA181"/>
      <c r="AGB181"/>
      <c r="AGC181"/>
      <c r="AGD181"/>
      <c r="AGE181"/>
      <c r="AGF181"/>
      <c r="AGG181"/>
      <c r="AGH181"/>
      <c r="AGI181"/>
      <c r="AGJ181"/>
      <c r="AGK181"/>
      <c r="AGL181"/>
      <c r="AGM181"/>
      <c r="AGN181"/>
      <c r="AGO181"/>
      <c r="AGP181"/>
      <c r="AGQ181"/>
      <c r="AGR181"/>
      <c r="AGS181"/>
      <c r="AGT181"/>
      <c r="AGU181"/>
      <c r="AGV181"/>
      <c r="AGW181"/>
      <c r="AGX181"/>
      <c r="AGY181"/>
      <c r="AGZ181"/>
      <c r="AHA181"/>
      <c r="AHB181"/>
      <c r="AHC181"/>
      <c r="AHD181"/>
      <c r="AHE181"/>
      <c r="AHF181"/>
      <c r="AHG181"/>
      <c r="AHH181"/>
      <c r="AHI181"/>
      <c r="AHJ181"/>
      <c r="AHK181"/>
      <c r="AHL181"/>
      <c r="AHM181"/>
      <c r="AHN181"/>
      <c r="AHO181"/>
      <c r="AHP181"/>
      <c r="AHQ181"/>
      <c r="AHR181"/>
      <c r="AHS181"/>
      <c r="AHT181"/>
      <c r="AHU181"/>
      <c r="AHV181"/>
      <c r="AHW181"/>
      <c r="AHX181"/>
      <c r="AHY181"/>
      <c r="AHZ181"/>
      <c r="AIA181"/>
      <c r="AIB181"/>
      <c r="AIC181"/>
      <c r="AID181"/>
      <c r="AIE181"/>
      <c r="AIF181"/>
      <c r="AIG181"/>
      <c r="AIH181"/>
      <c r="AII181"/>
      <c r="AIJ181"/>
      <c r="AIK181"/>
      <c r="AIL181"/>
      <c r="AIM181"/>
      <c r="AIN181"/>
      <c r="AIO181"/>
      <c r="AIP181"/>
      <c r="AIQ181"/>
      <c r="AIR181"/>
      <c r="AIS181"/>
      <c r="AIT181"/>
      <c r="AIU181"/>
      <c r="AIV181"/>
      <c r="AIW181"/>
      <c r="AIX181"/>
      <c r="AIY181"/>
      <c r="AIZ181"/>
      <c r="AJA181"/>
      <c r="AJB181"/>
      <c r="AJC181"/>
      <c r="AJD181"/>
      <c r="AJE181"/>
      <c r="AJF181"/>
      <c r="AJG181"/>
      <c r="AJH181"/>
      <c r="AJI181"/>
      <c r="AJJ181"/>
      <c r="AJK181"/>
      <c r="AJL181"/>
      <c r="AJM181"/>
      <c r="AJN181"/>
      <c r="AJO181"/>
      <c r="AJP181"/>
      <c r="AJQ181"/>
      <c r="AJR181"/>
      <c r="AJS181"/>
      <c r="AJT181"/>
      <c r="AJU181"/>
      <c r="AJV181"/>
      <c r="AJW181"/>
      <c r="AJX181"/>
      <c r="AJY181"/>
      <c r="AJZ181"/>
      <c r="AKA181"/>
      <c r="AKB181"/>
      <c r="AKC181"/>
      <c r="AKD181"/>
      <c r="AKE181"/>
      <c r="AKF181"/>
      <c r="AKG181"/>
      <c r="AKH181"/>
      <c r="AKI181"/>
      <c r="AKJ181"/>
      <c r="AKK181"/>
      <c r="AKL181"/>
      <c r="AKM181"/>
      <c r="AKN181"/>
      <c r="AKO181"/>
      <c r="AKP181"/>
      <c r="AKQ181"/>
      <c r="AKR181"/>
      <c r="AKS181"/>
      <c r="AKT181"/>
      <c r="AKU181"/>
      <c r="AKV181"/>
      <c r="AKW181"/>
      <c r="AKX181"/>
      <c r="AKY181"/>
      <c r="AKZ181"/>
      <c r="ALA181"/>
      <c r="ALB181"/>
      <c r="ALC181"/>
      <c r="ALD181"/>
      <c r="ALE181"/>
      <c r="ALF181"/>
      <c r="ALG181"/>
      <c r="ALH181"/>
      <c r="ALI181"/>
      <c r="ALJ181"/>
      <c r="ALK181"/>
      <c r="ALL181"/>
      <c r="ALM181"/>
      <c r="ALN181"/>
      <c r="ALO181"/>
      <c r="ALP181"/>
      <c r="ALQ181"/>
      <c r="ALR181"/>
      <c r="ALS181"/>
      <c r="ALT181"/>
      <c r="ALU181"/>
      <c r="ALV181"/>
      <c r="ALW181"/>
      <c r="ALX181"/>
      <c r="ALY181"/>
      <c r="ALZ181"/>
      <c r="AMA181"/>
      <c r="AMB181"/>
      <c r="AMC181"/>
      <c r="AMD181"/>
      <c r="AME181"/>
      <c r="AMF181"/>
      <c r="AMG181"/>
    </row>
    <row r="182" spans="1:1021">
      <c r="A182" s="576" t="s">
        <v>581</v>
      </c>
      <c r="B182" s="582">
        <f>1/'Prod. GEXCHA'!L22*16*(1/188.76)</f>
        <v>2.2306242401936183E-4</v>
      </c>
      <c r="C182" s="578">
        <f>C129</f>
        <v>0</v>
      </c>
      <c r="D182" s="578">
        <f>B182*C182</f>
        <v>0</v>
      </c>
      <c r="E182" s="578">
        <f>C130</f>
        <v>0</v>
      </c>
      <c r="F182" s="578">
        <f>B182*E182</f>
        <v>0</v>
      </c>
      <c r="G182" s="578">
        <f>C131</f>
        <v>0</v>
      </c>
      <c r="H182" s="578">
        <f>B182*G182</f>
        <v>0</v>
      </c>
      <c r="I182" s="578">
        <f>C132</f>
        <v>0</v>
      </c>
      <c r="J182" s="578">
        <f>B182*I182</f>
        <v>0</v>
      </c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  <c r="FO182"/>
      <c r="FP182"/>
      <c r="FQ182"/>
      <c r="FR182"/>
      <c r="FS182"/>
      <c r="FT182"/>
      <c r="FU182"/>
      <c r="FV182"/>
      <c r="FW182"/>
      <c r="FX182"/>
      <c r="FY182"/>
      <c r="FZ182"/>
      <c r="GA182"/>
      <c r="GB182"/>
      <c r="GC182"/>
      <c r="GD182"/>
      <c r="GE182"/>
      <c r="GF182"/>
      <c r="GG182"/>
      <c r="GH182"/>
      <c r="GI182"/>
      <c r="GJ182"/>
      <c r="GK182"/>
      <c r="GL182"/>
      <c r="GM182"/>
      <c r="GN182"/>
      <c r="GO182"/>
      <c r="GP182"/>
      <c r="GQ182"/>
      <c r="GR182"/>
      <c r="GS182"/>
      <c r="GT182"/>
      <c r="GU182"/>
      <c r="GV182"/>
      <c r="GW182"/>
      <c r="GX182"/>
      <c r="GY182"/>
      <c r="GZ182"/>
      <c r="HA182"/>
      <c r="HB182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  <c r="HR182"/>
      <c r="HS182"/>
      <c r="HT182"/>
      <c r="HU182"/>
      <c r="HV182"/>
      <c r="HW182"/>
      <c r="HX182"/>
      <c r="HY182"/>
      <c r="HZ182"/>
      <c r="IA182"/>
      <c r="IB182"/>
      <c r="IC182"/>
      <c r="ID182"/>
      <c r="IE182"/>
      <c r="IF182"/>
      <c r="IG182"/>
      <c r="IH182"/>
      <c r="II182"/>
      <c r="IJ182"/>
      <c r="IK182"/>
      <c r="IL182"/>
      <c r="IM182"/>
      <c r="IN182"/>
      <c r="IO182"/>
      <c r="IP182"/>
      <c r="IQ182"/>
      <c r="IR182"/>
      <c r="IS182"/>
      <c r="IT182"/>
      <c r="IU182"/>
      <c r="IV182"/>
      <c r="IW182"/>
      <c r="IX182"/>
      <c r="IY182"/>
      <c r="IZ182"/>
      <c r="JA182"/>
      <c r="JB182"/>
      <c r="JC182"/>
      <c r="JD182"/>
      <c r="JE182"/>
      <c r="JF182"/>
      <c r="JG182"/>
      <c r="JH182"/>
      <c r="JI182"/>
      <c r="JJ182"/>
      <c r="JK182"/>
      <c r="JL182"/>
      <c r="JM182"/>
      <c r="JN182"/>
      <c r="JO182"/>
      <c r="JP182"/>
      <c r="JQ182"/>
      <c r="JR182"/>
      <c r="JS182"/>
      <c r="JT182"/>
      <c r="JU182"/>
      <c r="JV182"/>
      <c r="JW182"/>
      <c r="JX182"/>
      <c r="JY182"/>
      <c r="JZ182"/>
      <c r="KA182"/>
      <c r="KB182"/>
      <c r="KC182"/>
      <c r="KD182"/>
      <c r="KE182"/>
      <c r="KF182"/>
      <c r="KG182"/>
      <c r="KH182"/>
      <c r="KI182"/>
      <c r="KJ182"/>
      <c r="KK182"/>
      <c r="KL182"/>
      <c r="KM182"/>
      <c r="KN182"/>
      <c r="KO182"/>
      <c r="KP182"/>
      <c r="KQ182"/>
      <c r="KR182"/>
      <c r="KS182"/>
      <c r="KT182"/>
      <c r="KU182"/>
      <c r="KV182"/>
      <c r="KW182"/>
      <c r="KX182"/>
      <c r="KY182"/>
      <c r="KZ182"/>
      <c r="LA182"/>
      <c r="LB182"/>
      <c r="LC182"/>
      <c r="LD182"/>
      <c r="LE182"/>
      <c r="LF182"/>
      <c r="LG182"/>
      <c r="LH182"/>
      <c r="LI182"/>
      <c r="LJ182"/>
      <c r="LK182"/>
      <c r="LL182"/>
      <c r="LM182"/>
      <c r="LN182"/>
      <c r="LO182"/>
      <c r="LP182"/>
      <c r="LQ182"/>
      <c r="LR182"/>
      <c r="LS182"/>
      <c r="LT182"/>
      <c r="LU182"/>
      <c r="LV182"/>
      <c r="LW182"/>
      <c r="LX182"/>
      <c r="LY182"/>
      <c r="LZ182"/>
      <c r="MA182"/>
      <c r="MB182"/>
      <c r="MC182"/>
      <c r="MD182"/>
      <c r="ME182"/>
      <c r="MF182"/>
      <c r="MG182"/>
      <c r="MH182"/>
      <c r="MI182"/>
      <c r="MJ182"/>
      <c r="MK182"/>
      <c r="ML182"/>
      <c r="MM182"/>
      <c r="MN182"/>
      <c r="MO182"/>
      <c r="MP182"/>
      <c r="MQ182"/>
      <c r="MR182"/>
      <c r="MS182"/>
      <c r="MT182"/>
      <c r="MU182"/>
      <c r="MV182"/>
      <c r="MW182"/>
      <c r="MX182"/>
      <c r="MY182"/>
      <c r="MZ182"/>
      <c r="NA182"/>
      <c r="NB182"/>
      <c r="NC182"/>
      <c r="ND182"/>
      <c r="NE182"/>
      <c r="NF182"/>
      <c r="NG182"/>
      <c r="NH182"/>
      <c r="NI182"/>
      <c r="NJ182"/>
      <c r="NK182"/>
      <c r="NL182"/>
      <c r="NM182"/>
      <c r="NN182"/>
      <c r="NO182"/>
      <c r="NP182"/>
      <c r="NQ182"/>
      <c r="NR182"/>
      <c r="NS182"/>
      <c r="NT182"/>
      <c r="NU182"/>
      <c r="NV182"/>
      <c r="NW182"/>
      <c r="NX182"/>
      <c r="NY182"/>
      <c r="NZ182"/>
      <c r="OA182"/>
      <c r="OB182"/>
      <c r="OC182"/>
      <c r="OD182"/>
      <c r="OE182"/>
      <c r="OF182"/>
      <c r="OG182"/>
      <c r="OH182"/>
      <c r="OI182"/>
      <c r="OJ182"/>
      <c r="OK182"/>
      <c r="OL182"/>
      <c r="OM182"/>
      <c r="ON182"/>
      <c r="OO182"/>
      <c r="OP182"/>
      <c r="OQ182"/>
      <c r="OR182"/>
      <c r="OS182"/>
      <c r="OT182"/>
      <c r="OU182"/>
      <c r="OV182"/>
      <c r="OW182"/>
      <c r="OX182"/>
      <c r="OY182"/>
      <c r="OZ182"/>
      <c r="PA182"/>
      <c r="PB182"/>
      <c r="PC182"/>
      <c r="PD182"/>
      <c r="PE182"/>
      <c r="PF182"/>
      <c r="PG182"/>
      <c r="PH182"/>
      <c r="PI182"/>
      <c r="PJ182"/>
      <c r="PK182"/>
      <c r="PL182"/>
      <c r="PM182"/>
      <c r="PN182"/>
      <c r="PO182"/>
      <c r="PP182"/>
      <c r="PQ182"/>
      <c r="PR182"/>
      <c r="PS182"/>
      <c r="PT182"/>
      <c r="PU182"/>
      <c r="PV182"/>
      <c r="PW182"/>
      <c r="PX182"/>
      <c r="PY182"/>
      <c r="PZ182"/>
      <c r="QA182"/>
      <c r="QB182"/>
      <c r="QC182"/>
      <c r="QD182"/>
      <c r="QE182"/>
      <c r="QF182"/>
      <c r="QG182"/>
      <c r="QH182"/>
      <c r="QI182"/>
      <c r="QJ182"/>
      <c r="QK182"/>
      <c r="QL182"/>
      <c r="QM182"/>
      <c r="QN182"/>
      <c r="QO182"/>
      <c r="QP182"/>
      <c r="QQ182"/>
      <c r="QR182"/>
      <c r="QS182"/>
      <c r="QT182"/>
      <c r="QU182"/>
      <c r="QV182"/>
      <c r="QW182"/>
      <c r="QX182"/>
      <c r="QY182"/>
      <c r="QZ182"/>
      <c r="RA182"/>
      <c r="RB182"/>
      <c r="RC182"/>
      <c r="RD182"/>
      <c r="RE182"/>
      <c r="RF182"/>
      <c r="RG182"/>
      <c r="RH182"/>
      <c r="RI182"/>
      <c r="RJ182"/>
      <c r="RK182"/>
      <c r="RL182"/>
      <c r="RM182"/>
      <c r="RN182"/>
      <c r="RO182"/>
      <c r="RP182"/>
      <c r="RQ182"/>
      <c r="RR182"/>
      <c r="RS182"/>
      <c r="RT182"/>
      <c r="RU182"/>
      <c r="RV182"/>
      <c r="RW182"/>
      <c r="RX182"/>
      <c r="RY182"/>
      <c r="RZ182"/>
      <c r="SA182"/>
      <c r="SB182"/>
      <c r="SC182"/>
      <c r="SD182"/>
      <c r="SE182"/>
      <c r="SF182"/>
      <c r="SG182"/>
      <c r="SH182"/>
      <c r="SI182"/>
      <c r="SJ182"/>
      <c r="SK182"/>
      <c r="SL182"/>
      <c r="SM182"/>
      <c r="SN182"/>
      <c r="SO182"/>
      <c r="SP182"/>
      <c r="SQ182"/>
      <c r="SR182"/>
      <c r="SS182"/>
      <c r="ST182"/>
      <c r="SU182"/>
      <c r="SV182"/>
      <c r="SW182"/>
      <c r="SX182"/>
      <c r="SY182"/>
      <c r="SZ182"/>
      <c r="TA182"/>
      <c r="TB182"/>
      <c r="TC182"/>
      <c r="TD182"/>
      <c r="TE182"/>
      <c r="TF182"/>
      <c r="TG182"/>
      <c r="TH182"/>
      <c r="TI182"/>
      <c r="TJ182"/>
      <c r="TK182"/>
      <c r="TL182"/>
      <c r="TM182"/>
      <c r="TN182"/>
      <c r="TO182"/>
      <c r="TP182"/>
      <c r="TQ182"/>
      <c r="TR182"/>
      <c r="TS182"/>
      <c r="TT182"/>
      <c r="TU182"/>
      <c r="TV182"/>
      <c r="TW182"/>
      <c r="TX182"/>
      <c r="TY182"/>
      <c r="TZ182"/>
      <c r="UA182"/>
      <c r="UB182"/>
      <c r="UC182"/>
      <c r="UD182"/>
      <c r="UE182"/>
      <c r="UF182"/>
      <c r="UG182"/>
      <c r="UH182"/>
      <c r="UI182"/>
      <c r="UJ182"/>
      <c r="UK182"/>
      <c r="UL182"/>
      <c r="UM182"/>
      <c r="UN182"/>
      <c r="UO182"/>
      <c r="UP182"/>
      <c r="UQ182"/>
      <c r="UR182"/>
      <c r="US182"/>
      <c r="UT182"/>
      <c r="UU182"/>
      <c r="UV182"/>
      <c r="UW182"/>
      <c r="UX182"/>
      <c r="UY182"/>
      <c r="UZ182"/>
      <c r="VA182"/>
      <c r="VB182"/>
      <c r="VC182"/>
      <c r="VD182"/>
      <c r="VE182"/>
      <c r="VF182"/>
      <c r="VG182"/>
      <c r="VH182"/>
      <c r="VI182"/>
      <c r="VJ182"/>
      <c r="VK182"/>
      <c r="VL182"/>
      <c r="VM182"/>
      <c r="VN182"/>
      <c r="VO182"/>
      <c r="VP182"/>
      <c r="VQ182"/>
      <c r="VR182"/>
      <c r="VS182"/>
      <c r="VT182"/>
      <c r="VU182"/>
      <c r="VV182"/>
      <c r="VW182"/>
      <c r="VX182"/>
      <c r="VY182"/>
      <c r="VZ182"/>
      <c r="WA182"/>
      <c r="WB182"/>
      <c r="WC182"/>
      <c r="WD182"/>
      <c r="WE182"/>
      <c r="WF182"/>
      <c r="WG182"/>
      <c r="WH182"/>
      <c r="WI182"/>
      <c r="WJ182"/>
      <c r="WK182"/>
      <c r="WL182"/>
      <c r="WM182"/>
      <c r="WN182"/>
      <c r="WO182"/>
      <c r="WP182"/>
      <c r="WQ182"/>
      <c r="WR182"/>
      <c r="WS182"/>
      <c r="WT182"/>
      <c r="WU182"/>
      <c r="WV182"/>
      <c r="WW182"/>
      <c r="WX182"/>
      <c r="WY182"/>
      <c r="WZ182"/>
      <c r="XA182"/>
      <c r="XB182"/>
      <c r="XC182"/>
      <c r="XD182"/>
      <c r="XE182"/>
      <c r="XF182"/>
      <c r="XG182"/>
      <c r="XH182"/>
      <c r="XI182"/>
      <c r="XJ182"/>
      <c r="XK182"/>
      <c r="XL182"/>
      <c r="XM182"/>
      <c r="XN182"/>
      <c r="XO182"/>
      <c r="XP182"/>
      <c r="XQ182"/>
      <c r="XR182"/>
      <c r="XS182"/>
      <c r="XT182"/>
      <c r="XU182"/>
      <c r="XV182"/>
      <c r="XW182"/>
      <c r="XX182"/>
      <c r="XY182"/>
      <c r="XZ182"/>
      <c r="YA182"/>
      <c r="YB182"/>
      <c r="YC182"/>
      <c r="YD182"/>
      <c r="YE182"/>
      <c r="YF182"/>
      <c r="YG182"/>
      <c r="YH182"/>
      <c r="YI182"/>
      <c r="YJ182"/>
      <c r="YK182"/>
      <c r="YL182"/>
      <c r="YM182"/>
      <c r="YN182"/>
      <c r="YO182"/>
      <c r="YP182"/>
      <c r="YQ182"/>
      <c r="YR182"/>
      <c r="YS182"/>
      <c r="YT182"/>
      <c r="YU182"/>
      <c r="YV182"/>
      <c r="YW182"/>
      <c r="YX182"/>
      <c r="YY182"/>
      <c r="YZ182"/>
      <c r="ZA182"/>
      <c r="ZB182"/>
      <c r="ZC182"/>
      <c r="ZD182"/>
      <c r="ZE182"/>
      <c r="ZF182"/>
      <c r="ZG182"/>
      <c r="ZH182"/>
      <c r="ZI182"/>
      <c r="ZJ182"/>
      <c r="ZK182"/>
      <c r="ZL182"/>
      <c r="ZM182"/>
      <c r="ZN182"/>
      <c r="ZO182"/>
      <c r="ZP182"/>
      <c r="ZQ182"/>
      <c r="ZR182"/>
      <c r="ZS182"/>
      <c r="ZT182"/>
      <c r="ZU182"/>
      <c r="ZV182"/>
      <c r="ZW182"/>
      <c r="ZX182"/>
      <c r="ZY182"/>
      <c r="ZZ182"/>
      <c r="AAA182"/>
      <c r="AAB182"/>
      <c r="AAC182"/>
      <c r="AAD182"/>
      <c r="AAE182"/>
      <c r="AAF182"/>
      <c r="AAG182"/>
      <c r="AAH182"/>
      <c r="AAI182"/>
      <c r="AAJ182"/>
      <c r="AAK182"/>
      <c r="AAL182"/>
      <c r="AAM182"/>
      <c r="AAN182"/>
      <c r="AAO182"/>
      <c r="AAP182"/>
      <c r="AAQ182"/>
      <c r="AAR182"/>
      <c r="AAS182"/>
      <c r="AAT182"/>
      <c r="AAU182"/>
      <c r="AAV182"/>
      <c r="AAW182"/>
      <c r="AAX182"/>
      <c r="AAY182"/>
      <c r="AAZ182"/>
      <c r="ABA182"/>
      <c r="ABB182"/>
      <c r="ABC182"/>
      <c r="ABD182"/>
      <c r="ABE182"/>
      <c r="ABF182"/>
      <c r="ABG182"/>
      <c r="ABH182"/>
      <c r="ABI182"/>
      <c r="ABJ182"/>
      <c r="ABK182"/>
      <c r="ABL182"/>
      <c r="ABM182"/>
      <c r="ABN182"/>
      <c r="ABO182"/>
      <c r="ABP182"/>
      <c r="ABQ182"/>
      <c r="ABR182"/>
      <c r="ABS182"/>
      <c r="ABT182"/>
      <c r="ABU182"/>
      <c r="ABV182"/>
      <c r="ABW182"/>
      <c r="ABX182"/>
      <c r="ABY182"/>
      <c r="ABZ182"/>
      <c r="ACA182"/>
      <c r="ACB182"/>
      <c r="ACC182"/>
      <c r="ACD182"/>
      <c r="ACE182"/>
      <c r="ACF182"/>
      <c r="ACG182"/>
      <c r="ACH182"/>
      <c r="ACI182"/>
      <c r="ACJ182"/>
      <c r="ACK182"/>
      <c r="ACL182"/>
      <c r="ACM182"/>
      <c r="ACN182"/>
      <c r="ACO182"/>
      <c r="ACP182"/>
      <c r="ACQ182"/>
      <c r="ACR182"/>
      <c r="ACS182"/>
      <c r="ACT182"/>
      <c r="ACU182"/>
      <c r="ACV182"/>
      <c r="ACW182"/>
      <c r="ACX182"/>
      <c r="ACY182"/>
      <c r="ACZ182"/>
      <c r="ADA182"/>
      <c r="ADB182"/>
      <c r="ADC182"/>
      <c r="ADD182"/>
      <c r="ADE182"/>
      <c r="ADF182"/>
      <c r="ADG182"/>
      <c r="ADH182"/>
      <c r="ADI182"/>
      <c r="ADJ182"/>
      <c r="ADK182"/>
      <c r="ADL182"/>
      <c r="ADM182"/>
      <c r="ADN182"/>
      <c r="ADO182"/>
      <c r="ADP182"/>
      <c r="ADQ182"/>
      <c r="ADR182"/>
      <c r="ADS182"/>
      <c r="ADT182"/>
      <c r="ADU182"/>
      <c r="ADV182"/>
      <c r="ADW182"/>
      <c r="ADX182"/>
      <c r="ADY182"/>
      <c r="ADZ182"/>
      <c r="AEA182"/>
      <c r="AEB182"/>
      <c r="AEC182"/>
      <c r="AED182"/>
      <c r="AEE182"/>
      <c r="AEF182"/>
      <c r="AEG182"/>
      <c r="AEH182"/>
      <c r="AEI182"/>
      <c r="AEJ182"/>
      <c r="AEK182"/>
      <c r="AEL182"/>
      <c r="AEM182"/>
      <c r="AEN182"/>
      <c r="AEO182"/>
      <c r="AEP182"/>
      <c r="AEQ182"/>
      <c r="AER182"/>
      <c r="AES182"/>
      <c r="AET182"/>
      <c r="AEU182"/>
      <c r="AEV182"/>
      <c r="AEW182"/>
      <c r="AEX182"/>
      <c r="AEY182"/>
      <c r="AEZ182"/>
      <c r="AFA182"/>
      <c r="AFB182"/>
      <c r="AFC182"/>
      <c r="AFD182"/>
      <c r="AFE182"/>
      <c r="AFF182"/>
      <c r="AFG182"/>
      <c r="AFH182"/>
      <c r="AFI182"/>
      <c r="AFJ182"/>
      <c r="AFK182"/>
      <c r="AFL182"/>
      <c r="AFM182"/>
      <c r="AFN182"/>
      <c r="AFO182"/>
      <c r="AFP182"/>
      <c r="AFQ182"/>
      <c r="AFR182"/>
      <c r="AFS182"/>
      <c r="AFT182"/>
      <c r="AFU182"/>
      <c r="AFV182"/>
      <c r="AFW182"/>
      <c r="AFX182"/>
      <c r="AFY182"/>
      <c r="AFZ182"/>
      <c r="AGA182"/>
      <c r="AGB182"/>
      <c r="AGC182"/>
      <c r="AGD182"/>
      <c r="AGE182"/>
      <c r="AGF182"/>
      <c r="AGG182"/>
      <c r="AGH182"/>
      <c r="AGI182"/>
      <c r="AGJ182"/>
      <c r="AGK182"/>
      <c r="AGL182"/>
      <c r="AGM182"/>
      <c r="AGN182"/>
      <c r="AGO182"/>
      <c r="AGP182"/>
      <c r="AGQ182"/>
      <c r="AGR182"/>
      <c r="AGS182"/>
      <c r="AGT182"/>
      <c r="AGU182"/>
      <c r="AGV182"/>
      <c r="AGW182"/>
      <c r="AGX182"/>
      <c r="AGY182"/>
      <c r="AGZ182"/>
      <c r="AHA182"/>
      <c r="AHB182"/>
      <c r="AHC182"/>
      <c r="AHD182"/>
      <c r="AHE182"/>
      <c r="AHF182"/>
      <c r="AHG182"/>
      <c r="AHH182"/>
      <c r="AHI182"/>
      <c r="AHJ182"/>
      <c r="AHK182"/>
      <c r="AHL182"/>
      <c r="AHM182"/>
      <c r="AHN182"/>
      <c r="AHO182"/>
      <c r="AHP182"/>
      <c r="AHQ182"/>
      <c r="AHR182"/>
      <c r="AHS182"/>
      <c r="AHT182"/>
      <c r="AHU182"/>
      <c r="AHV182"/>
      <c r="AHW182"/>
      <c r="AHX182"/>
      <c r="AHY182"/>
      <c r="AHZ182"/>
      <c r="AIA182"/>
      <c r="AIB182"/>
      <c r="AIC182"/>
      <c r="AID182"/>
      <c r="AIE182"/>
      <c r="AIF182"/>
      <c r="AIG182"/>
      <c r="AIH182"/>
      <c r="AII182"/>
      <c r="AIJ182"/>
      <c r="AIK182"/>
      <c r="AIL182"/>
      <c r="AIM182"/>
      <c r="AIN182"/>
      <c r="AIO182"/>
      <c r="AIP182"/>
      <c r="AIQ182"/>
      <c r="AIR182"/>
      <c r="AIS182"/>
      <c r="AIT182"/>
      <c r="AIU182"/>
      <c r="AIV182"/>
      <c r="AIW182"/>
      <c r="AIX182"/>
      <c r="AIY182"/>
      <c r="AIZ182"/>
      <c r="AJA182"/>
      <c r="AJB182"/>
      <c r="AJC182"/>
      <c r="AJD182"/>
      <c r="AJE182"/>
      <c r="AJF182"/>
      <c r="AJG182"/>
      <c r="AJH182"/>
      <c r="AJI182"/>
      <c r="AJJ182"/>
      <c r="AJK182"/>
      <c r="AJL182"/>
      <c r="AJM182"/>
      <c r="AJN182"/>
      <c r="AJO182"/>
      <c r="AJP182"/>
      <c r="AJQ182"/>
      <c r="AJR182"/>
      <c r="AJS182"/>
      <c r="AJT182"/>
      <c r="AJU182"/>
      <c r="AJV182"/>
      <c r="AJW182"/>
      <c r="AJX182"/>
      <c r="AJY182"/>
      <c r="AJZ182"/>
      <c r="AKA182"/>
      <c r="AKB182"/>
      <c r="AKC182"/>
      <c r="AKD182"/>
      <c r="AKE182"/>
      <c r="AKF182"/>
      <c r="AKG182"/>
      <c r="AKH182"/>
      <c r="AKI182"/>
      <c r="AKJ182"/>
      <c r="AKK182"/>
      <c r="AKL182"/>
      <c r="AKM182"/>
      <c r="AKN182"/>
      <c r="AKO182"/>
      <c r="AKP182"/>
      <c r="AKQ182"/>
      <c r="AKR182"/>
      <c r="AKS182"/>
      <c r="AKT182"/>
      <c r="AKU182"/>
      <c r="AKV182"/>
      <c r="AKW182"/>
      <c r="AKX182"/>
      <c r="AKY182"/>
      <c r="AKZ182"/>
      <c r="ALA182"/>
      <c r="ALB182"/>
      <c r="ALC182"/>
      <c r="ALD182"/>
      <c r="ALE182"/>
      <c r="ALF182"/>
      <c r="ALG182"/>
      <c r="ALH182"/>
      <c r="ALI182"/>
      <c r="ALJ182"/>
      <c r="ALK182"/>
      <c r="ALL182"/>
      <c r="ALM182"/>
      <c r="ALN182"/>
      <c r="ALO182"/>
      <c r="ALP182"/>
      <c r="ALQ182"/>
      <c r="ALR182"/>
      <c r="ALS182"/>
      <c r="ALT182"/>
      <c r="ALU182"/>
      <c r="ALV182"/>
      <c r="ALW182"/>
      <c r="ALX182"/>
      <c r="ALY182"/>
      <c r="ALZ182"/>
      <c r="AMA182"/>
      <c r="AMB182"/>
      <c r="AMC182"/>
      <c r="AMD182"/>
      <c r="AME182"/>
      <c r="AMF182"/>
      <c r="AMG182"/>
    </row>
    <row r="183" spans="1:1021">
      <c r="A183" s="576" t="s">
        <v>562</v>
      </c>
      <c r="B183" s="582">
        <f>1/('Prod. GEXCHA'!O22*'Prod. GEXCHA'!L22)*16*(1/188.76)</f>
        <v>8.9224969607744749E-6</v>
      </c>
      <c r="C183" s="578">
        <f>F129</f>
        <v>0</v>
      </c>
      <c r="D183" s="578">
        <f>$B$183*C183</f>
        <v>0</v>
      </c>
      <c r="E183" s="578">
        <f>F130</f>
        <v>0</v>
      </c>
      <c r="F183" s="578">
        <f t="shared" ref="F183:J183" si="25">$B$183*E183</f>
        <v>0</v>
      </c>
      <c r="G183" s="578">
        <f>F131</f>
        <v>0</v>
      </c>
      <c r="H183" s="578">
        <f t="shared" si="25"/>
        <v>0</v>
      </c>
      <c r="I183" s="578">
        <f>F132</f>
        <v>0</v>
      </c>
      <c r="J183" s="578">
        <f t="shared" si="25"/>
        <v>0</v>
      </c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  <c r="FO183"/>
      <c r="FP183"/>
      <c r="FQ183"/>
      <c r="FR183"/>
      <c r="FS183"/>
      <c r="FT183"/>
      <c r="FU183"/>
      <c r="FV183"/>
      <c r="FW183"/>
      <c r="FX183"/>
      <c r="FY183"/>
      <c r="FZ183"/>
      <c r="GA183"/>
      <c r="GB183"/>
      <c r="GC183"/>
      <c r="GD183"/>
      <c r="GE183"/>
      <c r="GF183"/>
      <c r="GG183"/>
      <c r="GH183"/>
      <c r="GI183"/>
      <c r="GJ183"/>
      <c r="GK183"/>
      <c r="GL183"/>
      <c r="GM183"/>
      <c r="GN183"/>
      <c r="GO183"/>
      <c r="GP183"/>
      <c r="GQ183"/>
      <c r="GR183"/>
      <c r="GS183"/>
      <c r="GT183"/>
      <c r="GU183"/>
      <c r="GV183"/>
      <c r="GW183"/>
      <c r="GX183"/>
      <c r="GY183"/>
      <c r="GZ183"/>
      <c r="HA183"/>
      <c r="HB183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  <c r="HU183"/>
      <c r="HV183"/>
      <c r="HW183"/>
      <c r="HX183"/>
      <c r="HY183"/>
      <c r="HZ183"/>
      <c r="IA183"/>
      <c r="IB183"/>
      <c r="IC183"/>
      <c r="ID183"/>
      <c r="IE183"/>
      <c r="IF183"/>
      <c r="IG183"/>
      <c r="IH183"/>
      <c r="II183"/>
      <c r="IJ183"/>
      <c r="IK183"/>
      <c r="IL183"/>
      <c r="IM183"/>
      <c r="IN183"/>
      <c r="IO183"/>
      <c r="IP183"/>
      <c r="IQ183"/>
      <c r="IR183"/>
      <c r="IS183"/>
      <c r="IT183"/>
      <c r="IU183"/>
      <c r="IV183"/>
      <c r="IW183"/>
      <c r="IX183"/>
      <c r="IY183"/>
      <c r="IZ183"/>
      <c r="JA183"/>
      <c r="JB183"/>
      <c r="JC183"/>
      <c r="JD183"/>
      <c r="JE183"/>
      <c r="JF183"/>
      <c r="JG183"/>
      <c r="JH183"/>
      <c r="JI183"/>
      <c r="JJ183"/>
      <c r="JK183"/>
      <c r="JL183"/>
      <c r="JM183"/>
      <c r="JN183"/>
      <c r="JO183"/>
      <c r="JP183"/>
      <c r="JQ183"/>
      <c r="JR183"/>
      <c r="JS183"/>
      <c r="JT183"/>
      <c r="JU183"/>
      <c r="JV183"/>
      <c r="JW183"/>
      <c r="JX183"/>
      <c r="JY183"/>
      <c r="JZ183"/>
      <c r="KA183"/>
      <c r="KB183"/>
      <c r="KC183"/>
      <c r="KD183"/>
      <c r="KE183"/>
      <c r="KF183"/>
      <c r="KG183"/>
      <c r="KH183"/>
      <c r="KI183"/>
      <c r="KJ183"/>
      <c r="KK183"/>
      <c r="KL183"/>
      <c r="KM183"/>
      <c r="KN183"/>
      <c r="KO183"/>
      <c r="KP183"/>
      <c r="KQ183"/>
      <c r="KR183"/>
      <c r="KS183"/>
      <c r="KT183"/>
      <c r="KU183"/>
      <c r="KV183"/>
      <c r="KW183"/>
      <c r="KX183"/>
      <c r="KY183"/>
      <c r="KZ183"/>
      <c r="LA183"/>
      <c r="LB183"/>
      <c r="LC183"/>
      <c r="LD183"/>
      <c r="LE183"/>
      <c r="LF183"/>
      <c r="LG183"/>
      <c r="LH183"/>
      <c r="LI183"/>
      <c r="LJ183"/>
      <c r="LK183"/>
      <c r="LL183"/>
      <c r="LM183"/>
      <c r="LN183"/>
      <c r="LO183"/>
      <c r="LP183"/>
      <c r="LQ183"/>
      <c r="LR183"/>
      <c r="LS183"/>
      <c r="LT183"/>
      <c r="LU183"/>
      <c r="LV183"/>
      <c r="LW183"/>
      <c r="LX183"/>
      <c r="LY183"/>
      <c r="LZ183"/>
      <c r="MA183"/>
      <c r="MB183"/>
      <c r="MC183"/>
      <c r="MD183"/>
      <c r="ME183"/>
      <c r="MF183"/>
      <c r="MG183"/>
      <c r="MH183"/>
      <c r="MI183"/>
      <c r="MJ183"/>
      <c r="MK183"/>
      <c r="ML183"/>
      <c r="MM183"/>
      <c r="MN183"/>
      <c r="MO183"/>
      <c r="MP183"/>
      <c r="MQ183"/>
      <c r="MR183"/>
      <c r="MS183"/>
      <c r="MT183"/>
      <c r="MU183"/>
      <c r="MV183"/>
      <c r="MW183"/>
      <c r="MX183"/>
      <c r="MY183"/>
      <c r="MZ183"/>
      <c r="NA183"/>
      <c r="NB183"/>
      <c r="NC183"/>
      <c r="ND183"/>
      <c r="NE183"/>
      <c r="NF183"/>
      <c r="NG183"/>
      <c r="NH183"/>
      <c r="NI183"/>
      <c r="NJ183"/>
      <c r="NK183"/>
      <c r="NL183"/>
      <c r="NM183"/>
      <c r="NN183"/>
      <c r="NO183"/>
      <c r="NP183"/>
      <c r="NQ183"/>
      <c r="NR183"/>
      <c r="NS183"/>
      <c r="NT183"/>
      <c r="NU183"/>
      <c r="NV183"/>
      <c r="NW183"/>
      <c r="NX183"/>
      <c r="NY183"/>
      <c r="NZ183"/>
      <c r="OA183"/>
      <c r="OB183"/>
      <c r="OC183"/>
      <c r="OD183"/>
      <c r="OE183"/>
      <c r="OF183"/>
      <c r="OG183"/>
      <c r="OH183"/>
      <c r="OI183"/>
      <c r="OJ183"/>
      <c r="OK183"/>
      <c r="OL183"/>
      <c r="OM183"/>
      <c r="ON183"/>
      <c r="OO183"/>
      <c r="OP183"/>
      <c r="OQ183"/>
      <c r="OR183"/>
      <c r="OS183"/>
      <c r="OT183"/>
      <c r="OU183"/>
      <c r="OV183"/>
      <c r="OW183"/>
      <c r="OX183"/>
      <c r="OY183"/>
      <c r="OZ183"/>
      <c r="PA183"/>
      <c r="PB183"/>
      <c r="PC183"/>
      <c r="PD183"/>
      <c r="PE183"/>
      <c r="PF183"/>
      <c r="PG183"/>
      <c r="PH183"/>
      <c r="PI183"/>
      <c r="PJ183"/>
      <c r="PK183"/>
      <c r="PL183"/>
      <c r="PM183"/>
      <c r="PN183"/>
      <c r="PO183"/>
      <c r="PP183"/>
      <c r="PQ183"/>
      <c r="PR183"/>
      <c r="PS183"/>
      <c r="PT183"/>
      <c r="PU183"/>
      <c r="PV183"/>
      <c r="PW183"/>
      <c r="PX183"/>
      <c r="PY183"/>
      <c r="PZ183"/>
      <c r="QA183"/>
      <c r="QB183"/>
      <c r="QC183"/>
      <c r="QD183"/>
      <c r="QE183"/>
      <c r="QF183"/>
      <c r="QG183"/>
      <c r="QH183"/>
      <c r="QI183"/>
      <c r="QJ183"/>
      <c r="QK183"/>
      <c r="QL183"/>
      <c r="QM183"/>
      <c r="QN183"/>
      <c r="QO183"/>
      <c r="QP183"/>
      <c r="QQ183"/>
      <c r="QR183"/>
      <c r="QS183"/>
      <c r="QT183"/>
      <c r="QU183"/>
      <c r="QV183"/>
      <c r="QW183"/>
      <c r="QX183"/>
      <c r="QY183"/>
      <c r="QZ183"/>
      <c r="RA183"/>
      <c r="RB183"/>
      <c r="RC183"/>
      <c r="RD183"/>
      <c r="RE183"/>
      <c r="RF183"/>
      <c r="RG183"/>
      <c r="RH183"/>
      <c r="RI183"/>
      <c r="RJ183"/>
      <c r="RK183"/>
      <c r="RL183"/>
      <c r="RM183"/>
      <c r="RN183"/>
      <c r="RO183"/>
      <c r="RP183"/>
      <c r="RQ183"/>
      <c r="RR183"/>
      <c r="RS183"/>
      <c r="RT183"/>
      <c r="RU183"/>
      <c r="RV183"/>
      <c r="RW183"/>
      <c r="RX183"/>
      <c r="RY183"/>
      <c r="RZ183"/>
      <c r="SA183"/>
      <c r="SB183"/>
      <c r="SC183"/>
      <c r="SD183"/>
      <c r="SE183"/>
      <c r="SF183"/>
      <c r="SG183"/>
      <c r="SH183"/>
      <c r="SI183"/>
      <c r="SJ183"/>
      <c r="SK183"/>
      <c r="SL183"/>
      <c r="SM183"/>
      <c r="SN183"/>
      <c r="SO183"/>
      <c r="SP183"/>
      <c r="SQ183"/>
      <c r="SR183"/>
      <c r="SS183"/>
      <c r="ST183"/>
      <c r="SU183"/>
      <c r="SV183"/>
      <c r="SW183"/>
      <c r="SX183"/>
      <c r="SY183"/>
      <c r="SZ183"/>
      <c r="TA183"/>
      <c r="TB183"/>
      <c r="TC183"/>
      <c r="TD183"/>
      <c r="TE183"/>
      <c r="TF183"/>
      <c r="TG183"/>
      <c r="TH183"/>
      <c r="TI183"/>
      <c r="TJ183"/>
      <c r="TK183"/>
      <c r="TL183"/>
      <c r="TM183"/>
      <c r="TN183"/>
      <c r="TO183"/>
      <c r="TP183"/>
      <c r="TQ183"/>
      <c r="TR183"/>
      <c r="TS183"/>
      <c r="TT183"/>
      <c r="TU183"/>
      <c r="TV183"/>
      <c r="TW183"/>
      <c r="TX183"/>
      <c r="TY183"/>
      <c r="TZ183"/>
      <c r="UA183"/>
      <c r="UB183"/>
      <c r="UC183"/>
      <c r="UD183"/>
      <c r="UE183"/>
      <c r="UF183"/>
      <c r="UG183"/>
      <c r="UH183"/>
      <c r="UI183"/>
      <c r="UJ183"/>
      <c r="UK183"/>
      <c r="UL183"/>
      <c r="UM183"/>
      <c r="UN183"/>
      <c r="UO183"/>
      <c r="UP183"/>
      <c r="UQ183"/>
      <c r="UR183"/>
      <c r="US183"/>
      <c r="UT183"/>
      <c r="UU183"/>
      <c r="UV183"/>
      <c r="UW183"/>
      <c r="UX183"/>
      <c r="UY183"/>
      <c r="UZ183"/>
      <c r="VA183"/>
      <c r="VB183"/>
      <c r="VC183"/>
      <c r="VD183"/>
      <c r="VE183"/>
      <c r="VF183"/>
      <c r="VG183"/>
      <c r="VH183"/>
      <c r="VI183"/>
      <c r="VJ183"/>
      <c r="VK183"/>
      <c r="VL183"/>
      <c r="VM183"/>
      <c r="VN183"/>
      <c r="VO183"/>
      <c r="VP183"/>
      <c r="VQ183"/>
      <c r="VR183"/>
      <c r="VS183"/>
      <c r="VT183"/>
      <c r="VU183"/>
      <c r="VV183"/>
      <c r="VW183"/>
      <c r="VX183"/>
      <c r="VY183"/>
      <c r="VZ183"/>
      <c r="WA183"/>
      <c r="WB183"/>
      <c r="WC183"/>
      <c r="WD183"/>
      <c r="WE183"/>
      <c r="WF183"/>
      <c r="WG183"/>
      <c r="WH183"/>
      <c r="WI183"/>
      <c r="WJ183"/>
      <c r="WK183"/>
      <c r="WL183"/>
      <c r="WM183"/>
      <c r="WN183"/>
      <c r="WO183"/>
      <c r="WP183"/>
      <c r="WQ183"/>
      <c r="WR183"/>
      <c r="WS183"/>
      <c r="WT183"/>
      <c r="WU183"/>
      <c r="WV183"/>
      <c r="WW183"/>
      <c r="WX183"/>
      <c r="WY183"/>
      <c r="WZ183"/>
      <c r="XA183"/>
      <c r="XB183"/>
      <c r="XC183"/>
      <c r="XD183"/>
      <c r="XE183"/>
      <c r="XF183"/>
      <c r="XG183"/>
      <c r="XH183"/>
      <c r="XI183"/>
      <c r="XJ183"/>
      <c r="XK183"/>
      <c r="XL183"/>
      <c r="XM183"/>
      <c r="XN183"/>
      <c r="XO183"/>
      <c r="XP183"/>
      <c r="XQ183"/>
      <c r="XR183"/>
      <c r="XS183"/>
      <c r="XT183"/>
      <c r="XU183"/>
      <c r="XV183"/>
      <c r="XW183"/>
      <c r="XX183"/>
      <c r="XY183"/>
      <c r="XZ183"/>
      <c r="YA183"/>
      <c r="YB183"/>
      <c r="YC183"/>
      <c r="YD183"/>
      <c r="YE183"/>
      <c r="YF183"/>
      <c r="YG183"/>
      <c r="YH183"/>
      <c r="YI183"/>
      <c r="YJ183"/>
      <c r="YK183"/>
      <c r="YL183"/>
      <c r="YM183"/>
      <c r="YN183"/>
      <c r="YO183"/>
      <c r="YP183"/>
      <c r="YQ183"/>
      <c r="YR183"/>
      <c r="YS183"/>
      <c r="YT183"/>
      <c r="YU183"/>
      <c r="YV183"/>
      <c r="YW183"/>
      <c r="YX183"/>
      <c r="YY183"/>
      <c r="YZ183"/>
      <c r="ZA183"/>
      <c r="ZB183"/>
      <c r="ZC183"/>
      <c r="ZD183"/>
      <c r="ZE183"/>
      <c r="ZF183"/>
      <c r="ZG183"/>
      <c r="ZH183"/>
      <c r="ZI183"/>
      <c r="ZJ183"/>
      <c r="ZK183"/>
      <c r="ZL183"/>
      <c r="ZM183"/>
      <c r="ZN183"/>
      <c r="ZO183"/>
      <c r="ZP183"/>
      <c r="ZQ183"/>
      <c r="ZR183"/>
      <c r="ZS183"/>
      <c r="ZT183"/>
      <c r="ZU183"/>
      <c r="ZV183"/>
      <c r="ZW183"/>
      <c r="ZX183"/>
      <c r="ZY183"/>
      <c r="ZZ183"/>
      <c r="AAA183"/>
      <c r="AAB183"/>
      <c r="AAC183"/>
      <c r="AAD183"/>
      <c r="AAE183"/>
      <c r="AAF183"/>
      <c r="AAG183"/>
      <c r="AAH183"/>
      <c r="AAI183"/>
      <c r="AAJ183"/>
      <c r="AAK183"/>
      <c r="AAL183"/>
      <c r="AAM183"/>
      <c r="AAN183"/>
      <c r="AAO183"/>
      <c r="AAP183"/>
      <c r="AAQ183"/>
      <c r="AAR183"/>
      <c r="AAS183"/>
      <c r="AAT183"/>
      <c r="AAU183"/>
      <c r="AAV183"/>
      <c r="AAW183"/>
      <c r="AAX183"/>
      <c r="AAY183"/>
      <c r="AAZ183"/>
      <c r="ABA183"/>
      <c r="ABB183"/>
      <c r="ABC183"/>
      <c r="ABD183"/>
      <c r="ABE183"/>
      <c r="ABF183"/>
      <c r="ABG183"/>
      <c r="ABH183"/>
      <c r="ABI183"/>
      <c r="ABJ183"/>
      <c r="ABK183"/>
      <c r="ABL183"/>
      <c r="ABM183"/>
      <c r="ABN183"/>
      <c r="ABO183"/>
      <c r="ABP183"/>
      <c r="ABQ183"/>
      <c r="ABR183"/>
      <c r="ABS183"/>
      <c r="ABT183"/>
      <c r="ABU183"/>
      <c r="ABV183"/>
      <c r="ABW183"/>
      <c r="ABX183"/>
      <c r="ABY183"/>
      <c r="ABZ183"/>
      <c r="ACA183"/>
      <c r="ACB183"/>
      <c r="ACC183"/>
      <c r="ACD183"/>
      <c r="ACE183"/>
      <c r="ACF183"/>
      <c r="ACG183"/>
      <c r="ACH183"/>
      <c r="ACI183"/>
      <c r="ACJ183"/>
      <c r="ACK183"/>
      <c r="ACL183"/>
      <c r="ACM183"/>
      <c r="ACN183"/>
      <c r="ACO183"/>
      <c r="ACP183"/>
      <c r="ACQ183"/>
      <c r="ACR183"/>
      <c r="ACS183"/>
      <c r="ACT183"/>
      <c r="ACU183"/>
      <c r="ACV183"/>
      <c r="ACW183"/>
      <c r="ACX183"/>
      <c r="ACY183"/>
      <c r="ACZ183"/>
      <c r="ADA183"/>
      <c r="ADB183"/>
      <c r="ADC183"/>
      <c r="ADD183"/>
      <c r="ADE183"/>
      <c r="ADF183"/>
      <c r="ADG183"/>
      <c r="ADH183"/>
      <c r="ADI183"/>
      <c r="ADJ183"/>
      <c r="ADK183"/>
      <c r="ADL183"/>
      <c r="ADM183"/>
      <c r="ADN183"/>
      <c r="ADO183"/>
      <c r="ADP183"/>
      <c r="ADQ183"/>
      <c r="ADR183"/>
      <c r="ADS183"/>
      <c r="ADT183"/>
      <c r="ADU183"/>
      <c r="ADV183"/>
      <c r="ADW183"/>
      <c r="ADX183"/>
      <c r="ADY183"/>
      <c r="ADZ183"/>
      <c r="AEA183"/>
      <c r="AEB183"/>
      <c r="AEC183"/>
      <c r="AED183"/>
      <c r="AEE183"/>
      <c r="AEF183"/>
      <c r="AEG183"/>
      <c r="AEH183"/>
      <c r="AEI183"/>
      <c r="AEJ183"/>
      <c r="AEK183"/>
      <c r="AEL183"/>
      <c r="AEM183"/>
      <c r="AEN183"/>
      <c r="AEO183"/>
      <c r="AEP183"/>
      <c r="AEQ183"/>
      <c r="AER183"/>
      <c r="AES183"/>
      <c r="AET183"/>
      <c r="AEU183"/>
      <c r="AEV183"/>
      <c r="AEW183"/>
      <c r="AEX183"/>
      <c r="AEY183"/>
      <c r="AEZ183"/>
      <c r="AFA183"/>
      <c r="AFB183"/>
      <c r="AFC183"/>
      <c r="AFD183"/>
      <c r="AFE183"/>
      <c r="AFF183"/>
      <c r="AFG183"/>
      <c r="AFH183"/>
      <c r="AFI183"/>
      <c r="AFJ183"/>
      <c r="AFK183"/>
      <c r="AFL183"/>
      <c r="AFM183"/>
      <c r="AFN183"/>
      <c r="AFO183"/>
      <c r="AFP183"/>
      <c r="AFQ183"/>
      <c r="AFR183"/>
      <c r="AFS183"/>
      <c r="AFT183"/>
      <c r="AFU183"/>
      <c r="AFV183"/>
      <c r="AFW183"/>
      <c r="AFX183"/>
      <c r="AFY183"/>
      <c r="AFZ183"/>
      <c r="AGA183"/>
      <c r="AGB183"/>
      <c r="AGC183"/>
      <c r="AGD183"/>
      <c r="AGE183"/>
      <c r="AGF183"/>
      <c r="AGG183"/>
      <c r="AGH183"/>
      <c r="AGI183"/>
      <c r="AGJ183"/>
      <c r="AGK183"/>
      <c r="AGL183"/>
      <c r="AGM183"/>
      <c r="AGN183"/>
      <c r="AGO183"/>
      <c r="AGP183"/>
      <c r="AGQ183"/>
      <c r="AGR183"/>
      <c r="AGS183"/>
      <c r="AGT183"/>
      <c r="AGU183"/>
      <c r="AGV183"/>
      <c r="AGW183"/>
      <c r="AGX183"/>
      <c r="AGY183"/>
      <c r="AGZ183"/>
      <c r="AHA183"/>
      <c r="AHB183"/>
      <c r="AHC183"/>
      <c r="AHD183"/>
      <c r="AHE183"/>
      <c r="AHF183"/>
      <c r="AHG183"/>
      <c r="AHH183"/>
      <c r="AHI183"/>
      <c r="AHJ183"/>
      <c r="AHK183"/>
      <c r="AHL183"/>
      <c r="AHM183"/>
      <c r="AHN183"/>
      <c r="AHO183"/>
      <c r="AHP183"/>
      <c r="AHQ183"/>
      <c r="AHR183"/>
      <c r="AHS183"/>
      <c r="AHT183"/>
      <c r="AHU183"/>
      <c r="AHV183"/>
      <c r="AHW183"/>
      <c r="AHX183"/>
      <c r="AHY183"/>
      <c r="AHZ183"/>
      <c r="AIA183"/>
      <c r="AIB183"/>
      <c r="AIC183"/>
      <c r="AID183"/>
      <c r="AIE183"/>
      <c r="AIF183"/>
      <c r="AIG183"/>
      <c r="AIH183"/>
      <c r="AII183"/>
      <c r="AIJ183"/>
      <c r="AIK183"/>
      <c r="AIL183"/>
      <c r="AIM183"/>
      <c r="AIN183"/>
      <c r="AIO183"/>
      <c r="AIP183"/>
      <c r="AIQ183"/>
      <c r="AIR183"/>
      <c r="AIS183"/>
      <c r="AIT183"/>
      <c r="AIU183"/>
      <c r="AIV183"/>
      <c r="AIW183"/>
      <c r="AIX183"/>
      <c r="AIY183"/>
      <c r="AIZ183"/>
      <c r="AJA183"/>
      <c r="AJB183"/>
      <c r="AJC183"/>
      <c r="AJD183"/>
      <c r="AJE183"/>
      <c r="AJF183"/>
      <c r="AJG183"/>
      <c r="AJH183"/>
      <c r="AJI183"/>
      <c r="AJJ183"/>
      <c r="AJK183"/>
      <c r="AJL183"/>
      <c r="AJM183"/>
      <c r="AJN183"/>
      <c r="AJO183"/>
      <c r="AJP183"/>
      <c r="AJQ183"/>
      <c r="AJR183"/>
      <c r="AJS183"/>
      <c r="AJT183"/>
      <c r="AJU183"/>
      <c r="AJV183"/>
      <c r="AJW183"/>
      <c r="AJX183"/>
      <c r="AJY183"/>
      <c r="AJZ183"/>
      <c r="AKA183"/>
      <c r="AKB183"/>
      <c r="AKC183"/>
      <c r="AKD183"/>
      <c r="AKE183"/>
      <c r="AKF183"/>
      <c r="AKG183"/>
      <c r="AKH183"/>
      <c r="AKI183"/>
      <c r="AKJ183"/>
      <c r="AKK183"/>
      <c r="AKL183"/>
      <c r="AKM183"/>
      <c r="AKN183"/>
      <c r="AKO183"/>
      <c r="AKP183"/>
      <c r="AKQ183"/>
      <c r="AKR183"/>
      <c r="AKS183"/>
      <c r="AKT183"/>
      <c r="AKU183"/>
      <c r="AKV183"/>
      <c r="AKW183"/>
      <c r="AKX183"/>
      <c r="AKY183"/>
      <c r="AKZ183"/>
      <c r="ALA183"/>
      <c r="ALB183"/>
      <c r="ALC183"/>
      <c r="ALD183"/>
      <c r="ALE183"/>
      <c r="ALF183"/>
      <c r="ALG183"/>
      <c r="ALH183"/>
      <c r="ALI183"/>
      <c r="ALJ183"/>
      <c r="ALK183"/>
      <c r="ALL183"/>
      <c r="ALM183"/>
      <c r="ALN183"/>
      <c r="ALO183"/>
      <c r="ALP183"/>
      <c r="ALQ183"/>
      <c r="ALR183"/>
      <c r="ALS183"/>
      <c r="ALT183"/>
      <c r="ALU183"/>
      <c r="ALV183"/>
      <c r="ALW183"/>
      <c r="ALX183"/>
      <c r="ALY183"/>
      <c r="ALZ183"/>
      <c r="AMA183"/>
      <c r="AMB183"/>
      <c r="AMC183"/>
      <c r="AMD183"/>
      <c r="AME183"/>
      <c r="AMF183"/>
      <c r="AMG183"/>
    </row>
    <row r="184" spans="1:1021">
      <c r="A184" s="589" t="s">
        <v>582</v>
      </c>
      <c r="B184" s="590"/>
      <c r="C184" s="591"/>
      <c r="D184" s="592">
        <f>SUM(D182:D183)</f>
        <v>0</v>
      </c>
      <c r="E184" s="592"/>
      <c r="F184" s="592">
        <f t="shared" ref="F184:J184" si="26">SUM(F182:F183)</f>
        <v>0</v>
      </c>
      <c r="G184" s="592"/>
      <c r="H184" s="592">
        <f t="shared" si="26"/>
        <v>0</v>
      </c>
      <c r="I184" s="592"/>
      <c r="J184" s="592">
        <f t="shared" si="26"/>
        <v>0</v>
      </c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  <c r="FO184"/>
      <c r="FP184"/>
      <c r="FQ184"/>
      <c r="FR184"/>
      <c r="FS184"/>
      <c r="FT184"/>
      <c r="FU184"/>
      <c r="FV184"/>
      <c r="FW184"/>
      <c r="FX184"/>
      <c r="FY184"/>
      <c r="FZ184"/>
      <c r="GA184"/>
      <c r="GB184"/>
      <c r="GC184"/>
      <c r="GD184"/>
      <c r="GE184"/>
      <c r="GF184"/>
      <c r="GG184"/>
      <c r="GH184"/>
      <c r="GI184"/>
      <c r="GJ184"/>
      <c r="GK184"/>
      <c r="GL184"/>
      <c r="GM184"/>
      <c r="GN184"/>
      <c r="GO184"/>
      <c r="GP184"/>
      <c r="GQ184"/>
      <c r="GR184"/>
      <c r="GS184"/>
      <c r="GT184"/>
      <c r="GU184"/>
      <c r="GV184"/>
      <c r="GW184"/>
      <c r="GX184"/>
      <c r="GY184"/>
      <c r="GZ184"/>
      <c r="HA184"/>
      <c r="HB184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  <c r="HU184"/>
      <c r="HV184"/>
      <c r="HW184"/>
      <c r="HX184"/>
      <c r="HY184"/>
      <c r="HZ184"/>
      <c r="IA184"/>
      <c r="IB184"/>
      <c r="IC184"/>
      <c r="ID184"/>
      <c r="IE184"/>
      <c r="IF184"/>
      <c r="IG184"/>
      <c r="IH184"/>
      <c r="II184"/>
      <c r="IJ184"/>
      <c r="IK184"/>
      <c r="IL184"/>
      <c r="IM184"/>
      <c r="IN184"/>
      <c r="IO184"/>
      <c r="IP184"/>
      <c r="IQ184"/>
      <c r="IR184"/>
      <c r="IS184"/>
      <c r="IT184"/>
      <c r="IU184"/>
      <c r="IV184"/>
      <c r="IW184"/>
      <c r="IX184"/>
      <c r="IY184"/>
      <c r="IZ184"/>
      <c r="JA184"/>
      <c r="JB184"/>
      <c r="JC184"/>
      <c r="JD184"/>
      <c r="JE184"/>
      <c r="JF184"/>
      <c r="JG184"/>
      <c r="JH184"/>
      <c r="JI184"/>
      <c r="JJ184"/>
      <c r="JK184"/>
      <c r="JL184"/>
      <c r="JM184"/>
      <c r="JN184"/>
      <c r="JO184"/>
      <c r="JP184"/>
      <c r="JQ184"/>
      <c r="JR184"/>
      <c r="JS184"/>
      <c r="JT184"/>
      <c r="JU184"/>
      <c r="JV184"/>
      <c r="JW184"/>
      <c r="JX184"/>
      <c r="JY184"/>
      <c r="JZ184"/>
      <c r="KA184"/>
      <c r="KB184"/>
      <c r="KC184"/>
      <c r="KD184"/>
      <c r="KE184"/>
      <c r="KF184"/>
      <c r="KG184"/>
      <c r="KH184"/>
      <c r="KI184"/>
      <c r="KJ184"/>
      <c r="KK184"/>
      <c r="KL184"/>
      <c r="KM184"/>
      <c r="KN184"/>
      <c r="KO184"/>
      <c r="KP184"/>
      <c r="KQ184"/>
      <c r="KR184"/>
      <c r="KS184"/>
      <c r="KT184"/>
      <c r="KU184"/>
      <c r="KV184"/>
      <c r="KW184"/>
      <c r="KX184"/>
      <c r="KY184"/>
      <c r="KZ184"/>
      <c r="LA184"/>
      <c r="LB184"/>
      <c r="LC184"/>
      <c r="LD184"/>
      <c r="LE184"/>
      <c r="LF184"/>
      <c r="LG184"/>
      <c r="LH184"/>
      <c r="LI184"/>
      <c r="LJ184"/>
      <c r="LK184"/>
      <c r="LL184"/>
      <c r="LM184"/>
      <c r="LN184"/>
      <c r="LO184"/>
      <c r="LP184"/>
      <c r="LQ184"/>
      <c r="LR184"/>
      <c r="LS184"/>
      <c r="LT184"/>
      <c r="LU184"/>
      <c r="LV184"/>
      <c r="LW184"/>
      <c r="LX184"/>
      <c r="LY184"/>
      <c r="LZ184"/>
      <c r="MA184"/>
      <c r="MB184"/>
      <c r="MC184"/>
      <c r="MD184"/>
      <c r="ME184"/>
      <c r="MF184"/>
      <c r="MG184"/>
      <c r="MH184"/>
      <c r="MI184"/>
      <c r="MJ184"/>
      <c r="MK184"/>
      <c r="ML184"/>
      <c r="MM184"/>
      <c r="MN184"/>
      <c r="MO184"/>
      <c r="MP184"/>
      <c r="MQ184"/>
      <c r="MR184"/>
      <c r="MS184"/>
      <c r="MT184"/>
      <c r="MU184"/>
      <c r="MV184"/>
      <c r="MW184"/>
      <c r="MX184"/>
      <c r="MY184"/>
      <c r="MZ184"/>
      <c r="NA184"/>
      <c r="NB184"/>
      <c r="NC184"/>
      <c r="ND184"/>
      <c r="NE184"/>
      <c r="NF184"/>
      <c r="NG184"/>
      <c r="NH184"/>
      <c r="NI184"/>
      <c r="NJ184"/>
      <c r="NK184"/>
      <c r="NL184"/>
      <c r="NM184"/>
      <c r="NN184"/>
      <c r="NO184"/>
      <c r="NP184"/>
      <c r="NQ184"/>
      <c r="NR184"/>
      <c r="NS184"/>
      <c r="NT184"/>
      <c r="NU184"/>
      <c r="NV184"/>
      <c r="NW184"/>
      <c r="NX184"/>
      <c r="NY184"/>
      <c r="NZ184"/>
      <c r="OA184"/>
      <c r="OB184"/>
      <c r="OC184"/>
      <c r="OD184"/>
      <c r="OE184"/>
      <c r="OF184"/>
      <c r="OG184"/>
      <c r="OH184"/>
      <c r="OI184"/>
      <c r="OJ184"/>
      <c r="OK184"/>
      <c r="OL184"/>
      <c r="OM184"/>
      <c r="ON184"/>
      <c r="OO184"/>
      <c r="OP184"/>
      <c r="OQ184"/>
      <c r="OR184"/>
      <c r="OS184"/>
      <c r="OT184"/>
      <c r="OU184"/>
      <c r="OV184"/>
      <c r="OW184"/>
      <c r="OX184"/>
      <c r="OY184"/>
      <c r="OZ184"/>
      <c r="PA184"/>
      <c r="PB184"/>
      <c r="PC184"/>
      <c r="PD184"/>
      <c r="PE184"/>
      <c r="PF184"/>
      <c r="PG184"/>
      <c r="PH184"/>
      <c r="PI184"/>
      <c r="PJ184"/>
      <c r="PK184"/>
      <c r="PL184"/>
      <c r="PM184"/>
      <c r="PN184"/>
      <c r="PO184"/>
      <c r="PP184"/>
      <c r="PQ184"/>
      <c r="PR184"/>
      <c r="PS184"/>
      <c r="PT184"/>
      <c r="PU184"/>
      <c r="PV184"/>
      <c r="PW184"/>
      <c r="PX184"/>
      <c r="PY184"/>
      <c r="PZ184"/>
      <c r="QA184"/>
      <c r="QB184"/>
      <c r="QC184"/>
      <c r="QD184"/>
      <c r="QE184"/>
      <c r="QF184"/>
      <c r="QG184"/>
      <c r="QH184"/>
      <c r="QI184"/>
      <c r="QJ184"/>
      <c r="QK184"/>
      <c r="QL184"/>
      <c r="QM184"/>
      <c r="QN184"/>
      <c r="QO184"/>
      <c r="QP184"/>
      <c r="QQ184"/>
      <c r="QR184"/>
      <c r="QS184"/>
      <c r="QT184"/>
      <c r="QU184"/>
      <c r="QV184"/>
      <c r="QW184"/>
      <c r="QX184"/>
      <c r="QY184"/>
      <c r="QZ184"/>
      <c r="RA184"/>
      <c r="RB184"/>
      <c r="RC184"/>
      <c r="RD184"/>
      <c r="RE184"/>
      <c r="RF184"/>
      <c r="RG184"/>
      <c r="RH184"/>
      <c r="RI184"/>
      <c r="RJ184"/>
      <c r="RK184"/>
      <c r="RL184"/>
      <c r="RM184"/>
      <c r="RN184"/>
      <c r="RO184"/>
      <c r="RP184"/>
      <c r="RQ184"/>
      <c r="RR184"/>
      <c r="RS184"/>
      <c r="RT184"/>
      <c r="RU184"/>
      <c r="RV184"/>
      <c r="RW184"/>
      <c r="RX184"/>
      <c r="RY184"/>
      <c r="RZ184"/>
      <c r="SA184"/>
      <c r="SB184"/>
      <c r="SC184"/>
      <c r="SD184"/>
      <c r="SE184"/>
      <c r="SF184"/>
      <c r="SG184"/>
      <c r="SH184"/>
      <c r="SI184"/>
      <c r="SJ184"/>
      <c r="SK184"/>
      <c r="SL184"/>
      <c r="SM184"/>
      <c r="SN184"/>
      <c r="SO184"/>
      <c r="SP184"/>
      <c r="SQ184"/>
      <c r="SR184"/>
      <c r="SS184"/>
      <c r="ST184"/>
      <c r="SU184"/>
      <c r="SV184"/>
      <c r="SW184"/>
      <c r="SX184"/>
      <c r="SY184"/>
      <c r="SZ184"/>
      <c r="TA184"/>
      <c r="TB184"/>
      <c r="TC184"/>
      <c r="TD184"/>
      <c r="TE184"/>
      <c r="TF184"/>
      <c r="TG184"/>
      <c r="TH184"/>
      <c r="TI184"/>
      <c r="TJ184"/>
      <c r="TK184"/>
      <c r="TL184"/>
      <c r="TM184"/>
      <c r="TN184"/>
      <c r="TO184"/>
      <c r="TP184"/>
      <c r="TQ184"/>
      <c r="TR184"/>
      <c r="TS184"/>
      <c r="TT184"/>
      <c r="TU184"/>
      <c r="TV184"/>
      <c r="TW184"/>
      <c r="TX184"/>
      <c r="TY184"/>
      <c r="TZ184"/>
      <c r="UA184"/>
      <c r="UB184"/>
      <c r="UC184"/>
      <c r="UD184"/>
      <c r="UE184"/>
      <c r="UF184"/>
      <c r="UG184"/>
      <c r="UH184"/>
      <c r="UI184"/>
      <c r="UJ184"/>
      <c r="UK184"/>
      <c r="UL184"/>
      <c r="UM184"/>
      <c r="UN184"/>
      <c r="UO184"/>
      <c r="UP184"/>
      <c r="UQ184"/>
      <c r="UR184"/>
      <c r="US184"/>
      <c r="UT184"/>
      <c r="UU184"/>
      <c r="UV184"/>
      <c r="UW184"/>
      <c r="UX184"/>
      <c r="UY184"/>
      <c r="UZ184"/>
      <c r="VA184"/>
      <c r="VB184"/>
      <c r="VC184"/>
      <c r="VD184"/>
      <c r="VE184"/>
      <c r="VF184"/>
      <c r="VG184"/>
      <c r="VH184"/>
      <c r="VI184"/>
      <c r="VJ184"/>
      <c r="VK184"/>
      <c r="VL184"/>
      <c r="VM184"/>
      <c r="VN184"/>
      <c r="VO184"/>
      <c r="VP184"/>
      <c r="VQ184"/>
      <c r="VR184"/>
      <c r="VS184"/>
      <c r="VT184"/>
      <c r="VU184"/>
      <c r="VV184"/>
      <c r="VW184"/>
      <c r="VX184"/>
      <c r="VY184"/>
      <c r="VZ184"/>
      <c r="WA184"/>
      <c r="WB184"/>
      <c r="WC184"/>
      <c r="WD184"/>
      <c r="WE184"/>
      <c r="WF184"/>
      <c r="WG184"/>
      <c r="WH184"/>
      <c r="WI184"/>
      <c r="WJ184"/>
      <c r="WK184"/>
      <c r="WL184"/>
      <c r="WM184"/>
      <c r="WN184"/>
      <c r="WO184"/>
      <c r="WP184"/>
      <c r="WQ184"/>
      <c r="WR184"/>
      <c r="WS184"/>
      <c r="WT184"/>
      <c r="WU184"/>
      <c r="WV184"/>
      <c r="WW184"/>
      <c r="WX184"/>
      <c r="WY184"/>
      <c r="WZ184"/>
      <c r="XA184"/>
      <c r="XB184"/>
      <c r="XC184"/>
      <c r="XD184"/>
      <c r="XE184"/>
      <c r="XF184"/>
      <c r="XG184"/>
      <c r="XH184"/>
      <c r="XI184"/>
      <c r="XJ184"/>
      <c r="XK184"/>
      <c r="XL184"/>
      <c r="XM184"/>
      <c r="XN184"/>
      <c r="XO184"/>
      <c r="XP184"/>
      <c r="XQ184"/>
      <c r="XR184"/>
      <c r="XS184"/>
      <c r="XT184"/>
      <c r="XU184"/>
      <c r="XV184"/>
      <c r="XW184"/>
      <c r="XX184"/>
      <c r="XY184"/>
      <c r="XZ184"/>
      <c r="YA184"/>
      <c r="YB184"/>
      <c r="YC184"/>
      <c r="YD184"/>
      <c r="YE184"/>
      <c r="YF184"/>
      <c r="YG184"/>
      <c r="YH184"/>
      <c r="YI184"/>
      <c r="YJ184"/>
      <c r="YK184"/>
      <c r="YL184"/>
      <c r="YM184"/>
      <c r="YN184"/>
      <c r="YO184"/>
      <c r="YP184"/>
      <c r="YQ184"/>
      <c r="YR184"/>
      <c r="YS184"/>
      <c r="YT184"/>
      <c r="YU184"/>
      <c r="YV184"/>
      <c r="YW184"/>
      <c r="YX184"/>
      <c r="YY184"/>
      <c r="YZ184"/>
      <c r="ZA184"/>
      <c r="ZB184"/>
      <c r="ZC184"/>
      <c r="ZD184"/>
      <c r="ZE184"/>
      <c r="ZF184"/>
      <c r="ZG184"/>
      <c r="ZH184"/>
      <c r="ZI184"/>
      <c r="ZJ184"/>
      <c r="ZK184"/>
      <c r="ZL184"/>
      <c r="ZM184"/>
      <c r="ZN184"/>
      <c r="ZO184"/>
      <c r="ZP184"/>
      <c r="ZQ184"/>
      <c r="ZR184"/>
      <c r="ZS184"/>
      <c r="ZT184"/>
      <c r="ZU184"/>
      <c r="ZV184"/>
      <c r="ZW184"/>
      <c r="ZX184"/>
      <c r="ZY184"/>
      <c r="ZZ184"/>
      <c r="AAA184"/>
      <c r="AAB184"/>
      <c r="AAC184"/>
      <c r="AAD184"/>
      <c r="AAE184"/>
      <c r="AAF184"/>
      <c r="AAG184"/>
      <c r="AAH184"/>
      <c r="AAI184"/>
      <c r="AAJ184"/>
      <c r="AAK184"/>
      <c r="AAL184"/>
      <c r="AAM184"/>
      <c r="AAN184"/>
      <c r="AAO184"/>
      <c r="AAP184"/>
      <c r="AAQ184"/>
      <c r="AAR184"/>
      <c r="AAS184"/>
      <c r="AAT184"/>
      <c r="AAU184"/>
      <c r="AAV184"/>
      <c r="AAW184"/>
      <c r="AAX184"/>
      <c r="AAY184"/>
      <c r="AAZ184"/>
      <c r="ABA184"/>
      <c r="ABB184"/>
      <c r="ABC184"/>
      <c r="ABD184"/>
      <c r="ABE184"/>
      <c r="ABF184"/>
      <c r="ABG184"/>
      <c r="ABH184"/>
      <c r="ABI184"/>
      <c r="ABJ184"/>
      <c r="ABK184"/>
      <c r="ABL184"/>
      <c r="ABM184"/>
      <c r="ABN184"/>
      <c r="ABO184"/>
      <c r="ABP184"/>
      <c r="ABQ184"/>
      <c r="ABR184"/>
      <c r="ABS184"/>
      <c r="ABT184"/>
      <c r="ABU184"/>
      <c r="ABV184"/>
      <c r="ABW184"/>
      <c r="ABX184"/>
      <c r="ABY184"/>
      <c r="ABZ184"/>
      <c r="ACA184"/>
      <c r="ACB184"/>
      <c r="ACC184"/>
      <c r="ACD184"/>
      <c r="ACE184"/>
      <c r="ACF184"/>
      <c r="ACG184"/>
      <c r="ACH184"/>
      <c r="ACI184"/>
      <c r="ACJ184"/>
      <c r="ACK184"/>
      <c r="ACL184"/>
      <c r="ACM184"/>
      <c r="ACN184"/>
      <c r="ACO184"/>
      <c r="ACP184"/>
      <c r="ACQ184"/>
      <c r="ACR184"/>
      <c r="ACS184"/>
      <c r="ACT184"/>
      <c r="ACU184"/>
      <c r="ACV184"/>
      <c r="ACW184"/>
      <c r="ACX184"/>
      <c r="ACY184"/>
      <c r="ACZ184"/>
      <c r="ADA184"/>
      <c r="ADB184"/>
      <c r="ADC184"/>
      <c r="ADD184"/>
      <c r="ADE184"/>
      <c r="ADF184"/>
      <c r="ADG184"/>
      <c r="ADH184"/>
      <c r="ADI184"/>
      <c r="ADJ184"/>
      <c r="ADK184"/>
      <c r="ADL184"/>
      <c r="ADM184"/>
      <c r="ADN184"/>
      <c r="ADO184"/>
      <c r="ADP184"/>
      <c r="ADQ184"/>
      <c r="ADR184"/>
      <c r="ADS184"/>
      <c r="ADT184"/>
      <c r="ADU184"/>
      <c r="ADV184"/>
      <c r="ADW184"/>
      <c r="ADX184"/>
      <c r="ADY184"/>
      <c r="ADZ184"/>
      <c r="AEA184"/>
      <c r="AEB184"/>
      <c r="AEC184"/>
      <c r="AED184"/>
      <c r="AEE184"/>
      <c r="AEF184"/>
      <c r="AEG184"/>
      <c r="AEH184"/>
      <c r="AEI184"/>
      <c r="AEJ184"/>
      <c r="AEK184"/>
      <c r="AEL184"/>
      <c r="AEM184"/>
      <c r="AEN184"/>
      <c r="AEO184"/>
      <c r="AEP184"/>
      <c r="AEQ184"/>
      <c r="AER184"/>
      <c r="AES184"/>
      <c r="AET184"/>
      <c r="AEU184"/>
      <c r="AEV184"/>
      <c r="AEW184"/>
      <c r="AEX184"/>
      <c r="AEY184"/>
      <c r="AEZ184"/>
      <c r="AFA184"/>
      <c r="AFB184"/>
      <c r="AFC184"/>
      <c r="AFD184"/>
      <c r="AFE184"/>
      <c r="AFF184"/>
      <c r="AFG184"/>
      <c r="AFH184"/>
      <c r="AFI184"/>
      <c r="AFJ184"/>
      <c r="AFK184"/>
      <c r="AFL184"/>
      <c r="AFM184"/>
      <c r="AFN184"/>
      <c r="AFO184"/>
      <c r="AFP184"/>
      <c r="AFQ184"/>
      <c r="AFR184"/>
      <c r="AFS184"/>
      <c r="AFT184"/>
      <c r="AFU184"/>
      <c r="AFV184"/>
      <c r="AFW184"/>
      <c r="AFX184"/>
      <c r="AFY184"/>
      <c r="AFZ184"/>
      <c r="AGA184"/>
      <c r="AGB184"/>
      <c r="AGC184"/>
      <c r="AGD184"/>
      <c r="AGE184"/>
      <c r="AGF184"/>
      <c r="AGG184"/>
      <c r="AGH184"/>
      <c r="AGI184"/>
      <c r="AGJ184"/>
      <c r="AGK184"/>
      <c r="AGL184"/>
      <c r="AGM184"/>
      <c r="AGN184"/>
      <c r="AGO184"/>
      <c r="AGP184"/>
      <c r="AGQ184"/>
      <c r="AGR184"/>
      <c r="AGS184"/>
      <c r="AGT184"/>
      <c r="AGU184"/>
      <c r="AGV184"/>
      <c r="AGW184"/>
      <c r="AGX184"/>
      <c r="AGY184"/>
      <c r="AGZ184"/>
      <c r="AHA184"/>
      <c r="AHB184"/>
      <c r="AHC184"/>
      <c r="AHD184"/>
      <c r="AHE184"/>
      <c r="AHF184"/>
      <c r="AHG184"/>
      <c r="AHH184"/>
      <c r="AHI184"/>
      <c r="AHJ184"/>
      <c r="AHK184"/>
      <c r="AHL184"/>
      <c r="AHM184"/>
      <c r="AHN184"/>
      <c r="AHO184"/>
      <c r="AHP184"/>
      <c r="AHQ184"/>
      <c r="AHR184"/>
      <c r="AHS184"/>
      <c r="AHT184"/>
      <c r="AHU184"/>
      <c r="AHV184"/>
      <c r="AHW184"/>
      <c r="AHX184"/>
      <c r="AHY184"/>
      <c r="AHZ184"/>
      <c r="AIA184"/>
      <c r="AIB184"/>
      <c r="AIC184"/>
      <c r="AID184"/>
      <c r="AIE184"/>
      <c r="AIF184"/>
      <c r="AIG184"/>
      <c r="AIH184"/>
      <c r="AII184"/>
      <c r="AIJ184"/>
      <c r="AIK184"/>
      <c r="AIL184"/>
      <c r="AIM184"/>
      <c r="AIN184"/>
      <c r="AIO184"/>
      <c r="AIP184"/>
      <c r="AIQ184"/>
      <c r="AIR184"/>
      <c r="AIS184"/>
      <c r="AIT184"/>
      <c r="AIU184"/>
      <c r="AIV184"/>
      <c r="AIW184"/>
      <c r="AIX184"/>
      <c r="AIY184"/>
      <c r="AIZ184"/>
      <c r="AJA184"/>
      <c r="AJB184"/>
      <c r="AJC184"/>
      <c r="AJD184"/>
      <c r="AJE184"/>
      <c r="AJF184"/>
      <c r="AJG184"/>
      <c r="AJH184"/>
      <c r="AJI184"/>
      <c r="AJJ184"/>
      <c r="AJK184"/>
      <c r="AJL184"/>
      <c r="AJM184"/>
      <c r="AJN184"/>
      <c r="AJO184"/>
      <c r="AJP184"/>
      <c r="AJQ184"/>
      <c r="AJR184"/>
      <c r="AJS184"/>
      <c r="AJT184"/>
      <c r="AJU184"/>
      <c r="AJV184"/>
      <c r="AJW184"/>
      <c r="AJX184"/>
      <c r="AJY184"/>
      <c r="AJZ184"/>
      <c r="AKA184"/>
      <c r="AKB184"/>
      <c r="AKC184"/>
      <c r="AKD184"/>
      <c r="AKE184"/>
      <c r="AKF184"/>
      <c r="AKG184"/>
      <c r="AKH184"/>
      <c r="AKI184"/>
      <c r="AKJ184"/>
      <c r="AKK184"/>
      <c r="AKL184"/>
      <c r="AKM184"/>
      <c r="AKN184"/>
      <c r="AKO184"/>
      <c r="AKP184"/>
      <c r="AKQ184"/>
      <c r="AKR184"/>
      <c r="AKS184"/>
      <c r="AKT184"/>
      <c r="AKU184"/>
      <c r="AKV184"/>
      <c r="AKW184"/>
      <c r="AKX184"/>
      <c r="AKY184"/>
      <c r="AKZ184"/>
      <c r="ALA184"/>
      <c r="ALB184"/>
      <c r="ALC184"/>
      <c r="ALD184"/>
      <c r="ALE184"/>
      <c r="ALF184"/>
      <c r="ALG184"/>
      <c r="ALH184"/>
      <c r="ALI184"/>
      <c r="ALJ184"/>
      <c r="ALK184"/>
      <c r="ALL184"/>
      <c r="ALM184"/>
      <c r="ALN184"/>
      <c r="ALO184"/>
      <c r="ALP184"/>
      <c r="ALQ184"/>
      <c r="ALR184"/>
      <c r="ALS184"/>
      <c r="ALT184"/>
      <c r="ALU184"/>
      <c r="ALV184"/>
      <c r="ALW184"/>
      <c r="ALX184"/>
      <c r="ALY184"/>
      <c r="ALZ184"/>
      <c r="AMA184"/>
      <c r="AMB184"/>
      <c r="AMC184"/>
      <c r="AMD184"/>
      <c r="AME184"/>
      <c r="AMF184"/>
      <c r="AMG184"/>
    </row>
    <row r="185" spans="1:1021">
      <c r="A185" s="242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  <c r="FO185"/>
      <c r="FP185"/>
      <c r="FQ185"/>
      <c r="FR185"/>
      <c r="FS185"/>
      <c r="FT185"/>
      <c r="FU185"/>
      <c r="FV185"/>
      <c r="FW185"/>
      <c r="FX185"/>
      <c r="FY185"/>
      <c r="FZ185"/>
      <c r="GA185"/>
      <c r="GB185"/>
      <c r="GC185"/>
      <c r="GD185"/>
      <c r="GE185"/>
      <c r="GF185"/>
      <c r="GG185"/>
      <c r="GH185"/>
      <c r="GI185"/>
      <c r="GJ185"/>
      <c r="GK185"/>
      <c r="GL185"/>
      <c r="GM185"/>
      <c r="GN185"/>
      <c r="GO185"/>
      <c r="GP185"/>
      <c r="GQ185"/>
      <c r="GR185"/>
      <c r="GS185"/>
      <c r="GT185"/>
      <c r="GU185"/>
      <c r="GV185"/>
      <c r="GW185"/>
      <c r="GX185"/>
      <c r="GY185"/>
      <c r="GZ185"/>
      <c r="HA185"/>
      <c r="HB185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  <c r="HU185"/>
      <c r="HV185"/>
      <c r="HW185"/>
      <c r="HX185"/>
      <c r="HY185"/>
      <c r="HZ185"/>
      <c r="IA185"/>
      <c r="IB185"/>
      <c r="IC185"/>
      <c r="ID185"/>
      <c r="IE185"/>
      <c r="IF185"/>
      <c r="IG185"/>
      <c r="IH185"/>
      <c r="II185"/>
      <c r="IJ185"/>
      <c r="IK185"/>
      <c r="IL185"/>
      <c r="IM185"/>
      <c r="IN185"/>
      <c r="IO185"/>
      <c r="IP185"/>
      <c r="IQ185"/>
      <c r="IR185"/>
      <c r="IS185"/>
      <c r="IT185"/>
      <c r="IU185"/>
      <c r="IV185"/>
      <c r="IW185"/>
      <c r="IX185"/>
      <c r="IY185"/>
      <c r="IZ185"/>
      <c r="JA185"/>
      <c r="JB185"/>
      <c r="JC185"/>
      <c r="JD185"/>
      <c r="JE185"/>
      <c r="JF185"/>
      <c r="JG185"/>
      <c r="JH185"/>
      <c r="JI185"/>
      <c r="JJ185"/>
      <c r="JK185"/>
      <c r="JL185"/>
      <c r="JM185"/>
      <c r="JN185"/>
      <c r="JO185"/>
      <c r="JP185"/>
      <c r="JQ185"/>
      <c r="JR185"/>
      <c r="JS185"/>
      <c r="JT185"/>
      <c r="JU185"/>
      <c r="JV185"/>
      <c r="JW185"/>
      <c r="JX185"/>
      <c r="JY185"/>
      <c r="JZ185"/>
      <c r="KA185"/>
      <c r="KB185"/>
      <c r="KC185"/>
      <c r="KD185"/>
      <c r="KE185"/>
      <c r="KF185"/>
      <c r="KG185"/>
      <c r="KH185"/>
      <c r="KI185"/>
      <c r="KJ185"/>
      <c r="KK185"/>
      <c r="KL185"/>
      <c r="KM185"/>
      <c r="KN185"/>
      <c r="KO185"/>
      <c r="KP185"/>
      <c r="KQ185"/>
      <c r="KR185"/>
      <c r="KS185"/>
      <c r="KT185"/>
      <c r="KU185"/>
      <c r="KV185"/>
      <c r="KW185"/>
      <c r="KX185"/>
      <c r="KY185"/>
      <c r="KZ185"/>
      <c r="LA185"/>
      <c r="LB185"/>
      <c r="LC185"/>
      <c r="LD185"/>
      <c r="LE185"/>
      <c r="LF185"/>
      <c r="LG185"/>
      <c r="LH185"/>
      <c r="LI185"/>
      <c r="LJ185"/>
      <c r="LK185"/>
      <c r="LL185"/>
      <c r="LM185"/>
      <c r="LN185"/>
      <c r="LO185"/>
      <c r="LP185"/>
      <c r="LQ185"/>
      <c r="LR185"/>
      <c r="LS185"/>
      <c r="LT185"/>
      <c r="LU185"/>
      <c r="LV185"/>
      <c r="LW185"/>
      <c r="LX185"/>
      <c r="LY185"/>
      <c r="LZ185"/>
      <c r="MA185"/>
      <c r="MB185"/>
      <c r="MC185"/>
      <c r="MD185"/>
      <c r="ME185"/>
      <c r="MF185"/>
      <c r="MG185"/>
      <c r="MH185"/>
      <c r="MI185"/>
      <c r="MJ185"/>
      <c r="MK185"/>
      <c r="ML185"/>
      <c r="MM185"/>
      <c r="MN185"/>
      <c r="MO185"/>
      <c r="MP185"/>
      <c r="MQ185"/>
      <c r="MR185"/>
      <c r="MS185"/>
      <c r="MT185"/>
      <c r="MU185"/>
      <c r="MV185"/>
      <c r="MW185"/>
      <c r="MX185"/>
      <c r="MY185"/>
      <c r="MZ185"/>
      <c r="NA185"/>
      <c r="NB185"/>
      <c r="NC185"/>
      <c r="ND185"/>
      <c r="NE185"/>
      <c r="NF185"/>
      <c r="NG185"/>
      <c r="NH185"/>
      <c r="NI185"/>
      <c r="NJ185"/>
      <c r="NK185"/>
      <c r="NL185"/>
      <c r="NM185"/>
      <c r="NN185"/>
      <c r="NO185"/>
      <c r="NP185"/>
      <c r="NQ185"/>
      <c r="NR185"/>
      <c r="NS185"/>
      <c r="NT185"/>
      <c r="NU185"/>
      <c r="NV185"/>
      <c r="NW185"/>
      <c r="NX185"/>
      <c r="NY185"/>
      <c r="NZ185"/>
      <c r="OA185"/>
      <c r="OB185"/>
      <c r="OC185"/>
      <c r="OD185"/>
      <c r="OE185"/>
      <c r="OF185"/>
      <c r="OG185"/>
      <c r="OH185"/>
      <c r="OI185"/>
      <c r="OJ185"/>
      <c r="OK185"/>
      <c r="OL185"/>
      <c r="OM185"/>
      <c r="ON185"/>
      <c r="OO185"/>
      <c r="OP185"/>
      <c r="OQ185"/>
      <c r="OR185"/>
      <c r="OS185"/>
      <c r="OT185"/>
      <c r="OU185"/>
      <c r="OV185"/>
      <c r="OW185"/>
      <c r="OX185"/>
      <c r="OY185"/>
      <c r="OZ185"/>
      <c r="PA185"/>
      <c r="PB185"/>
      <c r="PC185"/>
      <c r="PD185"/>
      <c r="PE185"/>
      <c r="PF185"/>
      <c r="PG185"/>
      <c r="PH185"/>
      <c r="PI185"/>
      <c r="PJ185"/>
      <c r="PK185"/>
      <c r="PL185"/>
      <c r="PM185"/>
      <c r="PN185"/>
      <c r="PO185"/>
      <c r="PP185"/>
      <c r="PQ185"/>
      <c r="PR185"/>
      <c r="PS185"/>
      <c r="PT185"/>
      <c r="PU185"/>
      <c r="PV185"/>
      <c r="PW185"/>
      <c r="PX185"/>
      <c r="PY185"/>
      <c r="PZ185"/>
      <c r="QA185"/>
      <c r="QB185"/>
      <c r="QC185"/>
      <c r="QD185"/>
      <c r="QE185"/>
      <c r="QF185"/>
      <c r="QG185"/>
      <c r="QH185"/>
      <c r="QI185"/>
      <c r="QJ185"/>
      <c r="QK185"/>
      <c r="QL185"/>
      <c r="QM185"/>
      <c r="QN185"/>
      <c r="QO185"/>
      <c r="QP185"/>
      <c r="QQ185"/>
      <c r="QR185"/>
      <c r="QS185"/>
      <c r="QT185"/>
      <c r="QU185"/>
      <c r="QV185"/>
      <c r="QW185"/>
      <c r="QX185"/>
      <c r="QY185"/>
      <c r="QZ185"/>
      <c r="RA185"/>
      <c r="RB185"/>
      <c r="RC185"/>
      <c r="RD185"/>
      <c r="RE185"/>
      <c r="RF185"/>
      <c r="RG185"/>
      <c r="RH185"/>
      <c r="RI185"/>
      <c r="RJ185"/>
      <c r="RK185"/>
      <c r="RL185"/>
      <c r="RM185"/>
      <c r="RN185"/>
      <c r="RO185"/>
      <c r="RP185"/>
      <c r="RQ185"/>
      <c r="RR185"/>
      <c r="RS185"/>
      <c r="RT185"/>
      <c r="RU185"/>
      <c r="RV185"/>
      <c r="RW185"/>
      <c r="RX185"/>
      <c r="RY185"/>
      <c r="RZ185"/>
      <c r="SA185"/>
      <c r="SB185"/>
      <c r="SC185"/>
      <c r="SD185"/>
      <c r="SE185"/>
      <c r="SF185"/>
      <c r="SG185"/>
      <c r="SH185"/>
      <c r="SI185"/>
      <c r="SJ185"/>
      <c r="SK185"/>
      <c r="SL185"/>
      <c r="SM185"/>
      <c r="SN185"/>
      <c r="SO185"/>
      <c r="SP185"/>
      <c r="SQ185"/>
      <c r="SR185"/>
      <c r="SS185"/>
      <c r="ST185"/>
      <c r="SU185"/>
      <c r="SV185"/>
      <c r="SW185"/>
      <c r="SX185"/>
      <c r="SY185"/>
      <c r="SZ185"/>
      <c r="TA185"/>
      <c r="TB185"/>
      <c r="TC185"/>
      <c r="TD185"/>
      <c r="TE185"/>
      <c r="TF185"/>
      <c r="TG185"/>
      <c r="TH185"/>
      <c r="TI185"/>
      <c r="TJ185"/>
      <c r="TK185"/>
      <c r="TL185"/>
      <c r="TM185"/>
      <c r="TN185"/>
      <c r="TO185"/>
      <c r="TP185"/>
      <c r="TQ185"/>
      <c r="TR185"/>
      <c r="TS185"/>
      <c r="TT185"/>
      <c r="TU185"/>
      <c r="TV185"/>
      <c r="TW185"/>
      <c r="TX185"/>
      <c r="TY185"/>
      <c r="TZ185"/>
      <c r="UA185"/>
      <c r="UB185"/>
      <c r="UC185"/>
      <c r="UD185"/>
      <c r="UE185"/>
      <c r="UF185"/>
      <c r="UG185"/>
      <c r="UH185"/>
      <c r="UI185"/>
      <c r="UJ185"/>
      <c r="UK185"/>
      <c r="UL185"/>
      <c r="UM185"/>
      <c r="UN185"/>
      <c r="UO185"/>
      <c r="UP185"/>
      <c r="UQ185"/>
      <c r="UR185"/>
      <c r="US185"/>
      <c r="UT185"/>
      <c r="UU185"/>
      <c r="UV185"/>
      <c r="UW185"/>
      <c r="UX185"/>
      <c r="UY185"/>
      <c r="UZ185"/>
      <c r="VA185"/>
      <c r="VB185"/>
      <c r="VC185"/>
      <c r="VD185"/>
      <c r="VE185"/>
      <c r="VF185"/>
      <c r="VG185"/>
      <c r="VH185"/>
      <c r="VI185"/>
      <c r="VJ185"/>
      <c r="VK185"/>
      <c r="VL185"/>
      <c r="VM185"/>
      <c r="VN185"/>
      <c r="VO185"/>
      <c r="VP185"/>
      <c r="VQ185"/>
      <c r="VR185"/>
      <c r="VS185"/>
      <c r="VT185"/>
      <c r="VU185"/>
      <c r="VV185"/>
      <c r="VW185"/>
      <c r="VX185"/>
      <c r="VY185"/>
      <c r="VZ185"/>
      <c r="WA185"/>
      <c r="WB185"/>
      <c r="WC185"/>
      <c r="WD185"/>
      <c r="WE185"/>
      <c r="WF185"/>
      <c r="WG185"/>
      <c r="WH185"/>
      <c r="WI185"/>
      <c r="WJ185"/>
      <c r="WK185"/>
      <c r="WL185"/>
      <c r="WM185"/>
      <c r="WN185"/>
      <c r="WO185"/>
      <c r="WP185"/>
      <c r="WQ185"/>
      <c r="WR185"/>
      <c r="WS185"/>
      <c r="WT185"/>
      <c r="WU185"/>
      <c r="WV185"/>
      <c r="WW185"/>
      <c r="WX185"/>
      <c r="WY185"/>
      <c r="WZ185"/>
      <c r="XA185"/>
      <c r="XB185"/>
      <c r="XC185"/>
      <c r="XD185"/>
      <c r="XE185"/>
      <c r="XF185"/>
      <c r="XG185"/>
      <c r="XH185"/>
      <c r="XI185"/>
      <c r="XJ185"/>
      <c r="XK185"/>
      <c r="XL185"/>
      <c r="XM185"/>
      <c r="XN185"/>
      <c r="XO185"/>
      <c r="XP185"/>
      <c r="XQ185"/>
      <c r="XR185"/>
      <c r="XS185"/>
      <c r="XT185"/>
      <c r="XU185"/>
      <c r="XV185"/>
      <c r="XW185"/>
      <c r="XX185"/>
      <c r="XY185"/>
      <c r="XZ185"/>
      <c r="YA185"/>
      <c r="YB185"/>
      <c r="YC185"/>
      <c r="YD185"/>
      <c r="YE185"/>
      <c r="YF185"/>
      <c r="YG185"/>
      <c r="YH185"/>
      <c r="YI185"/>
      <c r="YJ185"/>
      <c r="YK185"/>
      <c r="YL185"/>
      <c r="YM185"/>
      <c r="YN185"/>
      <c r="YO185"/>
      <c r="YP185"/>
      <c r="YQ185"/>
      <c r="YR185"/>
      <c r="YS185"/>
      <c r="YT185"/>
      <c r="YU185"/>
      <c r="YV185"/>
      <c r="YW185"/>
      <c r="YX185"/>
      <c r="YY185"/>
      <c r="YZ185"/>
      <c r="ZA185"/>
      <c r="ZB185"/>
      <c r="ZC185"/>
      <c r="ZD185"/>
      <c r="ZE185"/>
      <c r="ZF185"/>
      <c r="ZG185"/>
      <c r="ZH185"/>
      <c r="ZI185"/>
      <c r="ZJ185"/>
      <c r="ZK185"/>
      <c r="ZL185"/>
      <c r="ZM185"/>
      <c r="ZN185"/>
      <c r="ZO185"/>
      <c r="ZP185"/>
      <c r="ZQ185"/>
      <c r="ZR185"/>
      <c r="ZS185"/>
      <c r="ZT185"/>
      <c r="ZU185"/>
      <c r="ZV185"/>
      <c r="ZW185"/>
      <c r="ZX185"/>
      <c r="ZY185"/>
      <c r="ZZ185"/>
      <c r="AAA185"/>
      <c r="AAB185"/>
      <c r="AAC185"/>
      <c r="AAD185"/>
      <c r="AAE185"/>
      <c r="AAF185"/>
      <c r="AAG185"/>
      <c r="AAH185"/>
      <c r="AAI185"/>
      <c r="AAJ185"/>
      <c r="AAK185"/>
      <c r="AAL185"/>
      <c r="AAM185"/>
      <c r="AAN185"/>
      <c r="AAO185"/>
      <c r="AAP185"/>
      <c r="AAQ185"/>
      <c r="AAR185"/>
      <c r="AAS185"/>
      <c r="AAT185"/>
      <c r="AAU185"/>
      <c r="AAV185"/>
      <c r="AAW185"/>
      <c r="AAX185"/>
      <c r="AAY185"/>
      <c r="AAZ185"/>
      <c r="ABA185"/>
      <c r="ABB185"/>
      <c r="ABC185"/>
      <c r="ABD185"/>
      <c r="ABE185"/>
      <c r="ABF185"/>
      <c r="ABG185"/>
      <c r="ABH185"/>
      <c r="ABI185"/>
      <c r="ABJ185"/>
      <c r="ABK185"/>
      <c r="ABL185"/>
      <c r="ABM185"/>
      <c r="ABN185"/>
      <c r="ABO185"/>
      <c r="ABP185"/>
      <c r="ABQ185"/>
      <c r="ABR185"/>
      <c r="ABS185"/>
      <c r="ABT185"/>
      <c r="ABU185"/>
      <c r="ABV185"/>
      <c r="ABW185"/>
      <c r="ABX185"/>
      <c r="ABY185"/>
      <c r="ABZ185"/>
      <c r="ACA185"/>
      <c r="ACB185"/>
      <c r="ACC185"/>
      <c r="ACD185"/>
      <c r="ACE185"/>
      <c r="ACF185"/>
      <c r="ACG185"/>
      <c r="ACH185"/>
      <c r="ACI185"/>
      <c r="ACJ185"/>
      <c r="ACK185"/>
      <c r="ACL185"/>
      <c r="ACM185"/>
      <c r="ACN185"/>
      <c r="ACO185"/>
      <c r="ACP185"/>
      <c r="ACQ185"/>
      <c r="ACR185"/>
      <c r="ACS185"/>
      <c r="ACT185"/>
      <c r="ACU185"/>
      <c r="ACV185"/>
      <c r="ACW185"/>
      <c r="ACX185"/>
      <c r="ACY185"/>
      <c r="ACZ185"/>
      <c r="ADA185"/>
      <c r="ADB185"/>
      <c r="ADC185"/>
      <c r="ADD185"/>
      <c r="ADE185"/>
      <c r="ADF185"/>
      <c r="ADG185"/>
      <c r="ADH185"/>
      <c r="ADI185"/>
      <c r="ADJ185"/>
      <c r="ADK185"/>
      <c r="ADL185"/>
      <c r="ADM185"/>
      <c r="ADN185"/>
      <c r="ADO185"/>
      <c r="ADP185"/>
      <c r="ADQ185"/>
      <c r="ADR185"/>
      <c r="ADS185"/>
      <c r="ADT185"/>
      <c r="ADU185"/>
      <c r="ADV185"/>
      <c r="ADW185"/>
      <c r="ADX185"/>
      <c r="ADY185"/>
      <c r="ADZ185"/>
      <c r="AEA185"/>
      <c r="AEB185"/>
      <c r="AEC185"/>
      <c r="AED185"/>
      <c r="AEE185"/>
      <c r="AEF185"/>
      <c r="AEG185"/>
      <c r="AEH185"/>
      <c r="AEI185"/>
      <c r="AEJ185"/>
      <c r="AEK185"/>
      <c r="AEL185"/>
      <c r="AEM185"/>
      <c r="AEN185"/>
      <c r="AEO185"/>
      <c r="AEP185"/>
      <c r="AEQ185"/>
      <c r="AER185"/>
      <c r="AES185"/>
      <c r="AET185"/>
      <c r="AEU185"/>
      <c r="AEV185"/>
      <c r="AEW185"/>
      <c r="AEX185"/>
      <c r="AEY185"/>
      <c r="AEZ185"/>
      <c r="AFA185"/>
      <c r="AFB185"/>
      <c r="AFC185"/>
      <c r="AFD185"/>
      <c r="AFE185"/>
      <c r="AFF185"/>
      <c r="AFG185"/>
      <c r="AFH185"/>
      <c r="AFI185"/>
      <c r="AFJ185"/>
      <c r="AFK185"/>
      <c r="AFL185"/>
      <c r="AFM185"/>
      <c r="AFN185"/>
      <c r="AFO185"/>
      <c r="AFP185"/>
      <c r="AFQ185"/>
      <c r="AFR185"/>
      <c r="AFS185"/>
      <c r="AFT185"/>
      <c r="AFU185"/>
      <c r="AFV185"/>
      <c r="AFW185"/>
      <c r="AFX185"/>
      <c r="AFY185"/>
      <c r="AFZ185"/>
      <c r="AGA185"/>
      <c r="AGB185"/>
      <c r="AGC185"/>
      <c r="AGD185"/>
      <c r="AGE185"/>
      <c r="AGF185"/>
      <c r="AGG185"/>
      <c r="AGH185"/>
      <c r="AGI185"/>
      <c r="AGJ185"/>
      <c r="AGK185"/>
      <c r="AGL185"/>
      <c r="AGM185"/>
      <c r="AGN185"/>
      <c r="AGO185"/>
      <c r="AGP185"/>
      <c r="AGQ185"/>
      <c r="AGR185"/>
      <c r="AGS185"/>
      <c r="AGT185"/>
      <c r="AGU185"/>
      <c r="AGV185"/>
      <c r="AGW185"/>
      <c r="AGX185"/>
      <c r="AGY185"/>
      <c r="AGZ185"/>
      <c r="AHA185"/>
      <c r="AHB185"/>
      <c r="AHC185"/>
      <c r="AHD185"/>
      <c r="AHE185"/>
      <c r="AHF185"/>
      <c r="AHG185"/>
      <c r="AHH185"/>
      <c r="AHI185"/>
      <c r="AHJ185"/>
      <c r="AHK185"/>
      <c r="AHL185"/>
      <c r="AHM185"/>
      <c r="AHN185"/>
      <c r="AHO185"/>
      <c r="AHP185"/>
      <c r="AHQ185"/>
      <c r="AHR185"/>
      <c r="AHS185"/>
      <c r="AHT185"/>
      <c r="AHU185"/>
      <c r="AHV185"/>
      <c r="AHW185"/>
      <c r="AHX185"/>
      <c r="AHY185"/>
      <c r="AHZ185"/>
      <c r="AIA185"/>
      <c r="AIB185"/>
      <c r="AIC185"/>
      <c r="AID185"/>
      <c r="AIE185"/>
      <c r="AIF185"/>
      <c r="AIG185"/>
      <c r="AIH185"/>
      <c r="AII185"/>
      <c r="AIJ185"/>
      <c r="AIK185"/>
      <c r="AIL185"/>
      <c r="AIM185"/>
      <c r="AIN185"/>
      <c r="AIO185"/>
      <c r="AIP185"/>
      <c r="AIQ185"/>
      <c r="AIR185"/>
      <c r="AIS185"/>
      <c r="AIT185"/>
      <c r="AIU185"/>
      <c r="AIV185"/>
      <c r="AIW185"/>
      <c r="AIX185"/>
      <c r="AIY185"/>
      <c r="AIZ185"/>
      <c r="AJA185"/>
      <c r="AJB185"/>
      <c r="AJC185"/>
      <c r="AJD185"/>
      <c r="AJE185"/>
      <c r="AJF185"/>
      <c r="AJG185"/>
      <c r="AJH185"/>
      <c r="AJI185"/>
      <c r="AJJ185"/>
      <c r="AJK185"/>
      <c r="AJL185"/>
      <c r="AJM185"/>
      <c r="AJN185"/>
      <c r="AJO185"/>
      <c r="AJP185"/>
      <c r="AJQ185"/>
      <c r="AJR185"/>
      <c r="AJS185"/>
      <c r="AJT185"/>
      <c r="AJU185"/>
      <c r="AJV185"/>
      <c r="AJW185"/>
      <c r="AJX185"/>
      <c r="AJY185"/>
      <c r="AJZ185"/>
      <c r="AKA185"/>
      <c r="AKB185"/>
      <c r="AKC185"/>
      <c r="AKD185"/>
      <c r="AKE185"/>
      <c r="AKF185"/>
      <c r="AKG185"/>
      <c r="AKH185"/>
      <c r="AKI185"/>
      <c r="AKJ185"/>
      <c r="AKK185"/>
      <c r="AKL185"/>
      <c r="AKM185"/>
      <c r="AKN185"/>
      <c r="AKO185"/>
      <c r="AKP185"/>
      <c r="AKQ185"/>
      <c r="AKR185"/>
      <c r="AKS185"/>
      <c r="AKT185"/>
      <c r="AKU185"/>
      <c r="AKV185"/>
      <c r="AKW185"/>
      <c r="AKX185"/>
      <c r="AKY185"/>
      <c r="AKZ185"/>
      <c r="ALA185"/>
      <c r="ALB185"/>
      <c r="ALC185"/>
      <c r="ALD185"/>
      <c r="ALE185"/>
      <c r="ALF185"/>
      <c r="ALG185"/>
      <c r="ALH185"/>
      <c r="ALI185"/>
      <c r="ALJ185"/>
      <c r="ALK185"/>
      <c r="ALL185"/>
      <c r="ALM185"/>
      <c r="ALN185"/>
      <c r="ALO185"/>
      <c r="ALP185"/>
      <c r="ALQ185"/>
      <c r="ALR185"/>
      <c r="ALS185"/>
      <c r="ALT185"/>
      <c r="ALU185"/>
      <c r="ALV185"/>
      <c r="ALW185"/>
      <c r="ALX185"/>
      <c r="ALY185"/>
      <c r="ALZ185"/>
      <c r="AMA185"/>
      <c r="AMB185"/>
      <c r="AMC185"/>
      <c r="AMD185"/>
      <c r="AME185"/>
      <c r="AMF185"/>
      <c r="AMG185"/>
    </row>
  </sheetData>
  <mergeCells count="57">
    <mergeCell ref="A150:B150"/>
    <mergeCell ref="A156:B156"/>
    <mergeCell ref="A162:B162"/>
    <mergeCell ref="C162:D162"/>
    <mergeCell ref="E162:F162"/>
    <mergeCell ref="G162:H162"/>
    <mergeCell ref="I156:J156"/>
    <mergeCell ref="I174:J174"/>
    <mergeCell ref="A174:B174"/>
    <mergeCell ref="C174:D174"/>
    <mergeCell ref="E174:F174"/>
    <mergeCell ref="G174:H174"/>
    <mergeCell ref="C156:D156"/>
    <mergeCell ref="E156:F156"/>
    <mergeCell ref="G156:H156"/>
    <mergeCell ref="I162:J162"/>
    <mergeCell ref="I150:J150"/>
    <mergeCell ref="C150:D150"/>
    <mergeCell ref="E150:F150"/>
    <mergeCell ref="G150:H150"/>
    <mergeCell ref="E138:F138"/>
    <mergeCell ref="G138:H138"/>
    <mergeCell ref="I138:J138"/>
    <mergeCell ref="A144:B144"/>
    <mergeCell ref="C144:D144"/>
    <mergeCell ref="E144:F144"/>
    <mergeCell ref="G144:H144"/>
    <mergeCell ref="I144:J144"/>
    <mergeCell ref="A127:B127"/>
    <mergeCell ref="A128:B128"/>
    <mergeCell ref="A138:B138"/>
    <mergeCell ref="C138:D138"/>
    <mergeCell ref="A123:B123"/>
    <mergeCell ref="A124:B124"/>
    <mergeCell ref="A125:B125"/>
    <mergeCell ref="A126:B126"/>
    <mergeCell ref="A118:B118"/>
    <mergeCell ref="A119:B119"/>
    <mergeCell ref="A120:B120"/>
    <mergeCell ref="A121:B121"/>
    <mergeCell ref="A122:B122"/>
    <mergeCell ref="A1:F1"/>
    <mergeCell ref="A2:F2"/>
    <mergeCell ref="A3:F3"/>
    <mergeCell ref="A109:A112"/>
    <mergeCell ref="A117:B117"/>
    <mergeCell ref="A50:B50"/>
    <mergeCell ref="A61:B61"/>
    <mergeCell ref="A82:F82"/>
    <mergeCell ref="A93:F93"/>
    <mergeCell ref="A115:F115"/>
    <mergeCell ref="A116:F116"/>
    <mergeCell ref="A20:B20"/>
    <mergeCell ref="A11:F11"/>
    <mergeCell ref="A21:F21"/>
    <mergeCell ref="A51:F51"/>
    <mergeCell ref="A62:F6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6E0B4"/>
  </sheetPr>
  <dimension ref="A1:AMG164"/>
  <sheetViews>
    <sheetView zoomScale="80" zoomScaleNormal="80" workbookViewId="0">
      <pane ySplit="10" topLeftCell="A157" activePane="bottomLeft" state="frozen"/>
      <selection pane="bottomLeft" activeCell="J119" sqref="J119"/>
    </sheetView>
  </sheetViews>
  <sheetFormatPr defaultRowHeight="14.25"/>
  <cols>
    <col min="1" max="1" width="53.75" style="171" customWidth="1"/>
    <col min="2" max="2" width="13.875" style="171" customWidth="1"/>
    <col min="3" max="3" width="14.875" style="171" customWidth="1"/>
    <col min="4" max="4" width="15.75" style="171" customWidth="1"/>
    <col min="5" max="5" width="16.75" style="171" customWidth="1"/>
    <col min="6" max="6" width="14.875" style="171" customWidth="1"/>
    <col min="7" max="1021" width="9" style="171" customWidth="1"/>
    <col min="1022" max="1025" width="8.375" customWidth="1"/>
  </cols>
  <sheetData>
    <row r="1" spans="1:6" ht="15.75">
      <c r="A1" s="918" t="s">
        <v>406</v>
      </c>
      <c r="B1" s="919"/>
      <c r="C1" s="919"/>
      <c r="D1" s="919"/>
      <c r="E1" s="919"/>
      <c r="F1" s="920"/>
    </row>
    <row r="2" spans="1:6" ht="15.75">
      <c r="A2" s="921" t="s">
        <v>407</v>
      </c>
      <c r="B2" s="922"/>
      <c r="C2" s="922"/>
      <c r="D2" s="922"/>
      <c r="E2" s="922"/>
      <c r="F2" s="923"/>
    </row>
    <row r="3" spans="1:6" ht="15.75">
      <c r="A3" s="921" t="s">
        <v>408</v>
      </c>
      <c r="B3" s="922"/>
      <c r="C3" s="922"/>
      <c r="D3" s="922"/>
      <c r="E3" s="922"/>
      <c r="F3" s="923"/>
    </row>
    <row r="4" spans="1:6" ht="24" customHeight="1">
      <c r="A4" s="319"/>
      <c r="B4" s="172"/>
      <c r="C4" s="173" t="s">
        <v>527</v>
      </c>
      <c r="D4" s="174" t="s">
        <v>528</v>
      </c>
      <c r="E4" s="340" t="s">
        <v>529</v>
      </c>
      <c r="F4" s="340" t="s">
        <v>530</v>
      </c>
    </row>
    <row r="5" spans="1:6">
      <c r="A5" s="320"/>
      <c r="B5" s="175" t="s">
        <v>410</v>
      </c>
      <c r="C5" s="176">
        <f>MC!G12</f>
        <v>0</v>
      </c>
      <c r="D5" s="177">
        <f>MC!I12</f>
        <v>0</v>
      </c>
      <c r="E5" s="321">
        <f>MC!G12</f>
        <v>0</v>
      </c>
      <c r="F5" s="321">
        <f>MC!G13</f>
        <v>0</v>
      </c>
    </row>
    <row r="6" spans="1:6">
      <c r="A6" s="320"/>
      <c r="B6" s="175" t="s">
        <v>411</v>
      </c>
      <c r="C6" s="178">
        <f>MC!H8</f>
        <v>0</v>
      </c>
      <c r="D6" s="179">
        <f>C6</f>
        <v>0</v>
      </c>
      <c r="E6" s="322">
        <f>C6</f>
        <v>0</v>
      </c>
      <c r="F6" s="322">
        <f>D6</f>
        <v>0</v>
      </c>
    </row>
    <row r="7" spans="1:6">
      <c r="A7" s="320"/>
      <c r="B7" s="175" t="s">
        <v>412</v>
      </c>
      <c r="C7" s="180">
        <f>MC!G8</f>
        <v>0</v>
      </c>
      <c r="D7" s="181">
        <f>C7</f>
        <v>0</v>
      </c>
      <c r="E7" s="323">
        <f>C7</f>
        <v>0</v>
      </c>
      <c r="F7" s="323">
        <f>D7</f>
        <v>0</v>
      </c>
    </row>
    <row r="8" spans="1:6">
      <c r="A8" s="324"/>
      <c r="B8" s="325" t="s">
        <v>413</v>
      </c>
      <c r="C8" s="326" t="str">
        <f>MC!I8</f>
        <v>5143-20</v>
      </c>
      <c r="D8" s="327" t="s">
        <v>37</v>
      </c>
      <c r="E8" s="328" t="s">
        <v>37</v>
      </c>
      <c r="F8" s="328" t="s">
        <v>37</v>
      </c>
    </row>
    <row r="9" spans="1:6">
      <c r="A9" s="254"/>
      <c r="B9" s="254"/>
      <c r="C9" s="254"/>
      <c r="D9" s="254"/>
      <c r="E9" s="254"/>
      <c r="F9" s="254"/>
    </row>
    <row r="10" spans="1:6" ht="66.75" customHeight="1">
      <c r="A10" s="412" t="s">
        <v>415</v>
      </c>
      <c r="B10" s="413" t="s">
        <v>416</v>
      </c>
      <c r="C10" s="414" t="s">
        <v>531</v>
      </c>
      <c r="D10" s="414" t="s">
        <v>528</v>
      </c>
      <c r="E10" s="415" t="s">
        <v>529</v>
      </c>
      <c r="F10" s="415" t="s">
        <v>532</v>
      </c>
    </row>
    <row r="11" spans="1:6" ht="15.75" customHeight="1">
      <c r="A11" s="924" t="s">
        <v>418</v>
      </c>
      <c r="B11" s="925"/>
      <c r="C11" s="925"/>
      <c r="D11" s="925"/>
      <c r="E11" s="925"/>
      <c r="F11" s="926"/>
    </row>
    <row r="12" spans="1:6" ht="15.75" customHeight="1">
      <c r="A12" s="341" t="s">
        <v>419</v>
      </c>
      <c r="B12" s="305" t="s">
        <v>420</v>
      </c>
      <c r="C12" s="305" t="s">
        <v>421</v>
      </c>
      <c r="D12" s="305" t="s">
        <v>421</v>
      </c>
      <c r="E12" s="305" t="s">
        <v>421</v>
      </c>
      <c r="F12" s="305" t="s">
        <v>421</v>
      </c>
    </row>
    <row r="13" spans="1:6" ht="15.75" customHeight="1">
      <c r="A13" s="331" t="s">
        <v>422</v>
      </c>
      <c r="B13" s="183"/>
      <c r="C13" s="184">
        <f>C5</f>
        <v>0</v>
      </c>
      <c r="D13" s="185">
        <f>MC!I12</f>
        <v>0</v>
      </c>
      <c r="E13" s="185">
        <f>E5</f>
        <v>0</v>
      </c>
      <c r="F13" s="332">
        <f>F5</f>
        <v>0</v>
      </c>
    </row>
    <row r="14" spans="1:6" ht="15.75" customHeight="1">
      <c r="A14" s="331" t="s">
        <v>423</v>
      </c>
      <c r="B14" s="186">
        <v>0.2</v>
      </c>
      <c r="C14" s="184">
        <f>$B$14*C13</f>
        <v>0</v>
      </c>
      <c r="D14" s="184">
        <f t="shared" ref="D14" si="0">$B$14*D13</f>
        <v>0</v>
      </c>
      <c r="E14" s="184"/>
      <c r="F14" s="332">
        <f>$B$14*F13</f>
        <v>0</v>
      </c>
    </row>
    <row r="15" spans="1:6" ht="15.75" customHeight="1">
      <c r="A15" s="331" t="s">
        <v>424</v>
      </c>
      <c r="B15" s="186"/>
      <c r="C15" s="184"/>
      <c r="D15" s="185"/>
      <c r="E15" s="185"/>
      <c r="F15" s="332"/>
    </row>
    <row r="16" spans="1:6" ht="15.75" customHeight="1">
      <c r="A16" s="331" t="s">
        <v>425</v>
      </c>
      <c r="B16" s="187"/>
      <c r="C16" s="184"/>
      <c r="D16" s="185"/>
      <c r="E16" s="185"/>
      <c r="F16" s="332"/>
    </row>
    <row r="17" spans="1:6" ht="15.75" customHeight="1">
      <c r="A17" s="331" t="s">
        <v>426</v>
      </c>
      <c r="B17" s="187"/>
      <c r="C17" s="184"/>
      <c r="D17" s="185"/>
      <c r="E17" s="185"/>
      <c r="F17" s="332"/>
    </row>
    <row r="18" spans="1:6" ht="15.75" customHeight="1">
      <c r="A18" s="331" t="s">
        <v>427</v>
      </c>
      <c r="B18" s="186">
        <v>0.3</v>
      </c>
      <c r="C18" s="184"/>
      <c r="D18" s="184"/>
      <c r="E18" s="184">
        <f>$B$18*E13</f>
        <v>0</v>
      </c>
      <c r="F18" s="332"/>
    </row>
    <row r="19" spans="1:6" ht="15.75" customHeight="1">
      <c r="A19" s="333" t="s">
        <v>428</v>
      </c>
      <c r="B19" s="334"/>
      <c r="C19" s="335">
        <f>SUM(C13:C18)</f>
        <v>0</v>
      </c>
      <c r="D19" s="336">
        <f>SUM(D13:D18)</f>
        <v>0</v>
      </c>
      <c r="E19" s="336">
        <f>SUM(E13:E18)</f>
        <v>0</v>
      </c>
      <c r="F19" s="337">
        <f>SUM(F13:F18)</f>
        <v>0</v>
      </c>
    </row>
    <row r="20" spans="1:6" ht="15.75" customHeight="1">
      <c r="A20" s="927"/>
      <c r="B20" s="928"/>
      <c r="C20" s="338"/>
      <c r="D20" s="339"/>
      <c r="E20" s="339"/>
      <c r="F20" s="342"/>
    </row>
    <row r="21" spans="1:6" ht="15.75" customHeight="1">
      <c r="A21" s="909" t="s">
        <v>429</v>
      </c>
      <c r="B21" s="910"/>
      <c r="C21" s="910"/>
      <c r="D21" s="910"/>
      <c r="E21" s="910"/>
      <c r="F21" s="911"/>
    </row>
    <row r="22" spans="1:6" ht="15.75" customHeight="1">
      <c r="A22" s="343" t="s">
        <v>430</v>
      </c>
      <c r="B22" s="191" t="s">
        <v>420</v>
      </c>
      <c r="C22" s="191" t="s">
        <v>421</v>
      </c>
      <c r="D22" s="191" t="s">
        <v>421</v>
      </c>
      <c r="E22" s="191" t="s">
        <v>421</v>
      </c>
      <c r="F22" s="344" t="s">
        <v>421</v>
      </c>
    </row>
    <row r="23" spans="1:6" ht="15.75" customHeight="1">
      <c r="A23" s="345" t="s">
        <v>431</v>
      </c>
      <c r="B23" s="186">
        <f>1/12</f>
        <v>8.3333333333333329E-2</v>
      </c>
      <c r="C23" s="184">
        <f>ROUND($B23*C$19,2)</f>
        <v>0</v>
      </c>
      <c r="D23" s="184">
        <f>ROUND($B23*D$19,2)</f>
        <v>0</v>
      </c>
      <c r="E23" s="184">
        <f>ROUND($B23*E$19,2)</f>
        <v>0</v>
      </c>
      <c r="F23" s="332">
        <f>ROUND($B23*F$19,2)</f>
        <v>0</v>
      </c>
    </row>
    <row r="24" spans="1:6" ht="15.75" customHeight="1">
      <c r="A24" s="345" t="s">
        <v>432</v>
      </c>
      <c r="B24" s="186">
        <f>1/3*1/12</f>
        <v>2.7777777777777776E-2</v>
      </c>
      <c r="C24" s="184">
        <f>C$19*$B$24</f>
        <v>0</v>
      </c>
      <c r="D24" s="184">
        <f>D$19*$B$24</f>
        <v>0</v>
      </c>
      <c r="E24" s="184">
        <f>E$19*$B$24</f>
        <v>0</v>
      </c>
      <c r="F24" s="332">
        <f>F$19*$B$24</f>
        <v>0</v>
      </c>
    </row>
    <row r="25" spans="1:6" ht="15.75" customHeight="1">
      <c r="A25" s="346" t="s">
        <v>428</v>
      </c>
      <c r="B25" s="192">
        <f>SUM(B23:B24)</f>
        <v>0.1111111111111111</v>
      </c>
      <c r="C25" s="189">
        <f>SUM(C23:C24)</f>
        <v>0</v>
      </c>
      <c r="D25" s="189">
        <f>SUM(D23:D24)</f>
        <v>0</v>
      </c>
      <c r="E25" s="189">
        <f>SUM(E23:E24)</f>
        <v>0</v>
      </c>
      <c r="F25" s="347">
        <f>SUM(F23:F24)</f>
        <v>0</v>
      </c>
    </row>
    <row r="26" spans="1:6" ht="15.75" customHeight="1">
      <c r="A26" s="343" t="s">
        <v>433</v>
      </c>
      <c r="B26" s="191" t="s">
        <v>420</v>
      </c>
      <c r="C26" s="191" t="s">
        <v>421</v>
      </c>
      <c r="D26" s="191" t="s">
        <v>421</v>
      </c>
      <c r="E26" s="191" t="s">
        <v>421</v>
      </c>
      <c r="F26" s="191" t="s">
        <v>421</v>
      </c>
    </row>
    <row r="27" spans="1:6" ht="15.75" customHeight="1">
      <c r="A27" s="343" t="s">
        <v>434</v>
      </c>
      <c r="B27" s="193"/>
      <c r="C27" s="193"/>
      <c r="D27" s="193"/>
      <c r="E27" s="193"/>
      <c r="F27" s="348"/>
    </row>
    <row r="28" spans="1:6" ht="15.75" customHeight="1">
      <c r="A28" s="345" t="s">
        <v>435</v>
      </c>
      <c r="B28" s="186">
        <v>0.2</v>
      </c>
      <c r="C28" s="194">
        <f t="shared" ref="C28:C35" si="1">ROUND(($C$19+$C$25)*B28,2)</f>
        <v>0</v>
      </c>
      <c r="D28" s="194">
        <f t="shared" ref="D28:D35" si="2">ROUND(($D$19+$D$25)*B28,2)</f>
        <v>0</v>
      </c>
      <c r="E28" s="194">
        <f t="shared" ref="E28:E35" si="3">ROUND(($E$19+$E$25)*B28,2)</f>
        <v>0</v>
      </c>
      <c r="F28" s="349">
        <f t="shared" ref="F28:F35" si="4">ROUND(($F$19+$F$25)*B28,2)</f>
        <v>0</v>
      </c>
    </row>
    <row r="29" spans="1:6" ht="15.75" customHeight="1">
      <c r="A29" s="345" t="s">
        <v>436</v>
      </c>
      <c r="B29" s="186">
        <v>2.5000000000000001E-2</v>
      </c>
      <c r="C29" s="194">
        <f t="shared" si="1"/>
        <v>0</v>
      </c>
      <c r="D29" s="194">
        <f t="shared" si="2"/>
        <v>0</v>
      </c>
      <c r="E29" s="194">
        <f t="shared" si="3"/>
        <v>0</v>
      </c>
      <c r="F29" s="349">
        <f t="shared" si="4"/>
        <v>0</v>
      </c>
    </row>
    <row r="30" spans="1:6" ht="15.75" customHeight="1">
      <c r="A30" s="345" t="s">
        <v>437</v>
      </c>
      <c r="B30" s="186">
        <v>0.03</v>
      </c>
      <c r="C30" s="194">
        <f t="shared" si="1"/>
        <v>0</v>
      </c>
      <c r="D30" s="194">
        <f t="shared" si="2"/>
        <v>0</v>
      </c>
      <c r="E30" s="194">
        <f t="shared" si="3"/>
        <v>0</v>
      </c>
      <c r="F30" s="349">
        <f t="shared" si="4"/>
        <v>0</v>
      </c>
    </row>
    <row r="31" spans="1:6" ht="15.75" customHeight="1">
      <c r="A31" s="345" t="s">
        <v>438</v>
      </c>
      <c r="B31" s="186">
        <v>1.4999999999999999E-2</v>
      </c>
      <c r="C31" s="194">
        <f t="shared" si="1"/>
        <v>0</v>
      </c>
      <c r="D31" s="194">
        <f t="shared" si="2"/>
        <v>0</v>
      </c>
      <c r="E31" s="194">
        <f t="shared" si="3"/>
        <v>0</v>
      </c>
      <c r="F31" s="349">
        <f t="shared" si="4"/>
        <v>0</v>
      </c>
    </row>
    <row r="32" spans="1:6" ht="15.75" customHeight="1">
      <c r="A32" s="345" t="s">
        <v>439</v>
      </c>
      <c r="B32" s="186">
        <v>0.01</v>
      </c>
      <c r="C32" s="194">
        <f t="shared" si="1"/>
        <v>0</v>
      </c>
      <c r="D32" s="194">
        <f t="shared" si="2"/>
        <v>0</v>
      </c>
      <c r="E32" s="194">
        <f t="shared" si="3"/>
        <v>0</v>
      </c>
      <c r="F32" s="349">
        <f t="shared" si="4"/>
        <v>0</v>
      </c>
    </row>
    <row r="33" spans="1:6" ht="15.75" customHeight="1">
      <c r="A33" s="345" t="s">
        <v>440</v>
      </c>
      <c r="B33" s="186">
        <v>6.0000000000000001E-3</v>
      </c>
      <c r="C33" s="194">
        <f t="shared" si="1"/>
        <v>0</v>
      </c>
      <c r="D33" s="194">
        <f t="shared" si="2"/>
        <v>0</v>
      </c>
      <c r="E33" s="194">
        <f t="shared" si="3"/>
        <v>0</v>
      </c>
      <c r="F33" s="349">
        <f t="shared" si="4"/>
        <v>0</v>
      </c>
    </row>
    <row r="34" spans="1:6" ht="15.75" customHeight="1">
      <c r="A34" s="345" t="s">
        <v>441</v>
      </c>
      <c r="B34" s="186">
        <v>2E-3</v>
      </c>
      <c r="C34" s="194">
        <f t="shared" si="1"/>
        <v>0</v>
      </c>
      <c r="D34" s="194">
        <f t="shared" si="2"/>
        <v>0</v>
      </c>
      <c r="E34" s="194">
        <f t="shared" si="3"/>
        <v>0</v>
      </c>
      <c r="F34" s="349">
        <f t="shared" si="4"/>
        <v>0</v>
      </c>
    </row>
    <row r="35" spans="1:6" ht="15.75" customHeight="1">
      <c r="A35" s="345" t="s">
        <v>442</v>
      </c>
      <c r="B35" s="186">
        <v>0.08</v>
      </c>
      <c r="C35" s="194">
        <f t="shared" si="1"/>
        <v>0</v>
      </c>
      <c r="D35" s="194">
        <f t="shared" si="2"/>
        <v>0</v>
      </c>
      <c r="E35" s="194">
        <f t="shared" si="3"/>
        <v>0</v>
      </c>
      <c r="F35" s="349">
        <f t="shared" si="4"/>
        <v>0</v>
      </c>
    </row>
    <row r="36" spans="1:6" ht="15.75" customHeight="1">
      <c r="A36" s="346" t="s">
        <v>428</v>
      </c>
      <c r="B36" s="192">
        <f>SUM(B28:B35)</f>
        <v>0.36800000000000005</v>
      </c>
      <c r="C36" s="189">
        <f>SUM(C27:C35)</f>
        <v>0</v>
      </c>
      <c r="D36" s="189">
        <f>SUM(D27:D35)</f>
        <v>0</v>
      </c>
      <c r="E36" s="189">
        <f>SUM(E28:E35)</f>
        <v>0</v>
      </c>
      <c r="F36" s="347">
        <f>SUM(F28:F35)</f>
        <v>0</v>
      </c>
    </row>
    <row r="37" spans="1:6" ht="15.75" customHeight="1">
      <c r="A37" s="343" t="s">
        <v>443</v>
      </c>
      <c r="B37" s="191" t="s">
        <v>444</v>
      </c>
      <c r="C37" s="191" t="s">
        <v>421</v>
      </c>
      <c r="D37" s="191" t="s">
        <v>421</v>
      </c>
      <c r="E37" s="191" t="s">
        <v>421</v>
      </c>
      <c r="F37" s="344" t="s">
        <v>421</v>
      </c>
    </row>
    <row r="38" spans="1:6" ht="15.75" customHeight="1">
      <c r="A38" s="345" t="s">
        <v>445</v>
      </c>
      <c r="B38" s="195">
        <f>MC!D88</f>
        <v>0</v>
      </c>
      <c r="C38" s="184">
        <f>ROUND(((2*22*$B$38)-0.06*C$13),2)</f>
        <v>0</v>
      </c>
      <c r="D38" s="184">
        <f>ROUND(((2*22*$B$38)-0.06*D$13),2)</f>
        <v>0</v>
      </c>
      <c r="E38" s="184">
        <f>ROUND(((2*22*$B$38)-0.06*E$13),2)</f>
        <v>0</v>
      </c>
      <c r="F38" s="332">
        <f>ROUND(((2*22*$B$38)-0.06*F$13),2)</f>
        <v>0</v>
      </c>
    </row>
    <row r="39" spans="1:6" ht="15.75" customHeight="1">
      <c r="A39" s="345" t="s">
        <v>446</v>
      </c>
      <c r="B39" s="196"/>
      <c r="C39" s="194">
        <f>MC!J21</f>
        <v>0</v>
      </c>
      <c r="D39" s="194">
        <f>MC!J22</f>
        <v>0</v>
      </c>
      <c r="E39" s="194">
        <f>MC!J21</f>
        <v>0</v>
      </c>
      <c r="F39" s="349">
        <f>MC!J21</f>
        <v>0</v>
      </c>
    </row>
    <row r="40" spans="1:6" ht="15.75" customHeight="1">
      <c r="A40" s="345" t="s">
        <v>583</v>
      </c>
      <c r="B40" s="197"/>
      <c r="C40" s="194">
        <f>MC!J26</f>
        <v>0</v>
      </c>
      <c r="D40" s="194">
        <f>MC!J27</f>
        <v>0</v>
      </c>
      <c r="E40" s="194">
        <f>MC!J26</f>
        <v>0</v>
      </c>
      <c r="F40" s="349">
        <f>MC!J26</f>
        <v>0</v>
      </c>
    </row>
    <row r="41" spans="1:6" ht="15.75" customHeight="1">
      <c r="A41" s="345" t="s">
        <v>448</v>
      </c>
      <c r="B41" s="197">
        <f>MC!J25</f>
        <v>0</v>
      </c>
      <c r="C41" s="194">
        <f>B41</f>
        <v>0</v>
      </c>
      <c r="D41" s="194">
        <f>B41</f>
        <v>0</v>
      </c>
      <c r="E41" s="194">
        <f>B41</f>
        <v>0</v>
      </c>
      <c r="F41" s="349">
        <f>B41</f>
        <v>0</v>
      </c>
    </row>
    <row r="42" spans="1:6" ht="15.75" customHeight="1">
      <c r="A42" s="345" t="s">
        <v>449</v>
      </c>
      <c r="B42" s="186">
        <f>MC!H24</f>
        <v>0</v>
      </c>
      <c r="C42" s="194">
        <f>$B$42*C19</f>
        <v>0</v>
      </c>
      <c r="D42" s="194">
        <f>$B$42*D19</f>
        <v>0</v>
      </c>
      <c r="E42" s="194">
        <f>$B$42*E19</f>
        <v>0</v>
      </c>
      <c r="F42" s="349">
        <f>$B$42*F19</f>
        <v>0</v>
      </c>
    </row>
    <row r="43" spans="1:6" ht="15.75" customHeight="1">
      <c r="A43" s="345" t="s">
        <v>450</v>
      </c>
      <c r="B43" s="186"/>
      <c r="C43" s="194"/>
      <c r="D43" s="194"/>
      <c r="E43" s="194"/>
      <c r="F43" s="349"/>
    </row>
    <row r="44" spans="1:6" ht="15.75" customHeight="1">
      <c r="A44" s="346" t="s">
        <v>428</v>
      </c>
      <c r="B44" s="188"/>
      <c r="C44" s="189">
        <f>SUM(C38:C43)</f>
        <v>0</v>
      </c>
      <c r="D44" s="189">
        <f>SUM(D38:D43)</f>
        <v>0</v>
      </c>
      <c r="E44" s="189">
        <f>SUM(E38:E43)</f>
        <v>0</v>
      </c>
      <c r="F44" s="347">
        <f>SUM(F38:F43)</f>
        <v>0</v>
      </c>
    </row>
    <row r="45" spans="1:6" ht="15.75" customHeight="1">
      <c r="A45" s="329" t="s">
        <v>451</v>
      </c>
      <c r="B45" s="182" t="s">
        <v>420</v>
      </c>
      <c r="C45" s="182" t="s">
        <v>421</v>
      </c>
      <c r="D45" s="182" t="s">
        <v>421</v>
      </c>
      <c r="E45" s="182" t="s">
        <v>421</v>
      </c>
      <c r="F45" s="350" t="s">
        <v>421</v>
      </c>
    </row>
    <row r="46" spans="1:6" ht="15.75" customHeight="1">
      <c r="A46" s="345" t="s">
        <v>430</v>
      </c>
      <c r="B46" s="198">
        <f>B25</f>
        <v>0.1111111111111111</v>
      </c>
      <c r="C46" s="199">
        <f>C25</f>
        <v>0</v>
      </c>
      <c r="D46" s="199">
        <f>D25</f>
        <v>0</v>
      </c>
      <c r="E46" s="199">
        <f>E25</f>
        <v>0</v>
      </c>
      <c r="F46" s="351">
        <f>F25</f>
        <v>0</v>
      </c>
    </row>
    <row r="47" spans="1:6" ht="15.75" customHeight="1">
      <c r="A47" s="345" t="s">
        <v>452</v>
      </c>
      <c r="B47" s="198">
        <f>B36</f>
        <v>0.36800000000000005</v>
      </c>
      <c r="C47" s="199">
        <f>C36</f>
        <v>0</v>
      </c>
      <c r="D47" s="199">
        <f>D36</f>
        <v>0</v>
      </c>
      <c r="E47" s="199">
        <f>E36</f>
        <v>0</v>
      </c>
      <c r="F47" s="351">
        <f>F36</f>
        <v>0</v>
      </c>
    </row>
    <row r="48" spans="1:6" ht="15.75" customHeight="1">
      <c r="A48" s="345" t="s">
        <v>443</v>
      </c>
      <c r="B48" s="198"/>
      <c r="C48" s="199">
        <f>C44</f>
        <v>0</v>
      </c>
      <c r="D48" s="199">
        <f>D44</f>
        <v>0</v>
      </c>
      <c r="E48" s="199">
        <f>E44</f>
        <v>0</v>
      </c>
      <c r="F48" s="351">
        <f>F44</f>
        <v>0</v>
      </c>
    </row>
    <row r="49" spans="1:6" ht="15.75" customHeight="1">
      <c r="A49" s="417" t="s">
        <v>428</v>
      </c>
      <c r="B49" s="418"/>
      <c r="C49" s="419">
        <f>SUM(C46:C48)</f>
        <v>0</v>
      </c>
      <c r="D49" s="419">
        <f>SUM(D46:D48)</f>
        <v>0</v>
      </c>
      <c r="E49" s="537">
        <f>SUM(E46:E48)</f>
        <v>0</v>
      </c>
      <c r="F49" s="539">
        <f>SUM(F46:F48)</f>
        <v>0</v>
      </c>
    </row>
    <row r="50" spans="1:6" ht="15.75" customHeight="1">
      <c r="A50" s="902"/>
      <c r="B50" s="903"/>
      <c r="C50" s="405"/>
      <c r="D50" s="405"/>
      <c r="E50" s="538"/>
      <c r="F50" s="416"/>
    </row>
    <row r="51" spans="1:6" s="200" customFormat="1" ht="15.75" customHeight="1">
      <c r="A51" s="904" t="s">
        <v>453</v>
      </c>
      <c r="B51" s="905"/>
      <c r="C51" s="905"/>
      <c r="D51" s="905"/>
      <c r="E51" s="905"/>
      <c r="F51" s="911"/>
    </row>
    <row r="52" spans="1:6" ht="15.75" customHeight="1">
      <c r="A52" s="329" t="s">
        <v>454</v>
      </c>
      <c r="B52" s="182" t="s">
        <v>420</v>
      </c>
      <c r="C52" s="182" t="s">
        <v>421</v>
      </c>
      <c r="D52" s="182" t="s">
        <v>421</v>
      </c>
      <c r="E52" s="182" t="s">
        <v>421</v>
      </c>
      <c r="F52" s="350" t="s">
        <v>421</v>
      </c>
    </row>
    <row r="53" spans="1:6" ht="15.75" customHeight="1">
      <c r="A53" s="343" t="s">
        <v>455</v>
      </c>
      <c r="B53" s="191" t="s">
        <v>420</v>
      </c>
      <c r="C53" s="191" t="s">
        <v>421</v>
      </c>
      <c r="D53" s="191" t="s">
        <v>421</v>
      </c>
      <c r="E53" s="191" t="s">
        <v>421</v>
      </c>
      <c r="F53" s="191" t="s">
        <v>421</v>
      </c>
    </row>
    <row r="54" spans="1:6" ht="15.75" customHeight="1">
      <c r="A54" s="345" t="s">
        <v>456</v>
      </c>
      <c r="B54" s="198">
        <f>1/12*0.05</f>
        <v>4.1666666666666666E-3</v>
      </c>
      <c r="C54" s="202">
        <f>C19*$B54</f>
        <v>0</v>
      </c>
      <c r="D54" s="202">
        <f>D19*$B54</f>
        <v>0</v>
      </c>
      <c r="E54" s="202">
        <f>E19*$B54</f>
        <v>0</v>
      </c>
      <c r="F54" s="355">
        <f>F19*$B54</f>
        <v>0</v>
      </c>
    </row>
    <row r="55" spans="1:6" ht="15.75" customHeight="1">
      <c r="A55" s="345" t="s">
        <v>457</v>
      </c>
      <c r="B55" s="198">
        <f>B35*B54</f>
        <v>3.3333333333333332E-4</v>
      </c>
      <c r="C55" s="202">
        <f>$B$55*C19</f>
        <v>0</v>
      </c>
      <c r="D55" s="202">
        <f>$B$55*D19</f>
        <v>0</v>
      </c>
      <c r="E55" s="202">
        <f>$B$55*E19</f>
        <v>0</v>
      </c>
      <c r="F55" s="355">
        <f>$B$55*F19</f>
        <v>0</v>
      </c>
    </row>
    <row r="56" spans="1:6" ht="15.75" customHeight="1">
      <c r="A56" s="345" t="s">
        <v>458</v>
      </c>
      <c r="B56" s="198">
        <v>0</v>
      </c>
      <c r="C56" s="202">
        <f>C35*$B56</f>
        <v>0</v>
      </c>
      <c r="D56" s="202">
        <f>D35*$B56</f>
        <v>0</v>
      </c>
      <c r="E56" s="202">
        <f>E35*$B56</f>
        <v>0</v>
      </c>
      <c r="F56" s="355">
        <f>F35*$B56</f>
        <v>0</v>
      </c>
    </row>
    <row r="57" spans="1:6" ht="15.75" customHeight="1">
      <c r="A57" s="345" t="s">
        <v>459</v>
      </c>
      <c r="B57" s="198">
        <f>1/12*1/30*7</f>
        <v>1.9444444444444441E-2</v>
      </c>
      <c r="C57" s="199">
        <f>C19*$B57</f>
        <v>0</v>
      </c>
      <c r="D57" s="199">
        <f>D19*$B57</f>
        <v>0</v>
      </c>
      <c r="E57" s="199">
        <f>E19*$B57</f>
        <v>0</v>
      </c>
      <c r="F57" s="351">
        <f>F19*$B57</f>
        <v>0</v>
      </c>
    </row>
    <row r="58" spans="1:6" ht="15.75" customHeight="1">
      <c r="A58" s="345" t="s">
        <v>460</v>
      </c>
      <c r="B58" s="198">
        <f>B36*B57</f>
        <v>7.1555555555555556E-3</v>
      </c>
      <c r="C58" s="199">
        <f>$B58*C19</f>
        <v>0</v>
      </c>
      <c r="D58" s="199">
        <f>$B58*D19</f>
        <v>0</v>
      </c>
      <c r="E58" s="199">
        <f>$B58*E19</f>
        <v>0</v>
      </c>
      <c r="F58" s="351">
        <f>$B58*F19</f>
        <v>0</v>
      </c>
    </row>
    <row r="59" spans="1:6" ht="15.75" customHeight="1">
      <c r="A59" s="345" t="s">
        <v>461</v>
      </c>
      <c r="B59" s="198">
        <f>B35*40/100*90/100*(1+1/12+1/12+1/3*1/12)</f>
        <v>3.4399999999999993E-2</v>
      </c>
      <c r="C59" s="199">
        <f>C19*$B59</f>
        <v>0</v>
      </c>
      <c r="D59" s="199">
        <f>D19*$B59</f>
        <v>0</v>
      </c>
      <c r="E59" s="199">
        <f>E19*$B59</f>
        <v>0</v>
      </c>
      <c r="F59" s="351">
        <f>F19*$B59</f>
        <v>0</v>
      </c>
    </row>
    <row r="60" spans="1:6" ht="15.75" customHeight="1">
      <c r="A60" s="346" t="s">
        <v>428</v>
      </c>
      <c r="B60" s="192">
        <f>SUM(B54:B59)</f>
        <v>6.5499999999999989E-2</v>
      </c>
      <c r="C60" s="203">
        <f>SUM(C54:C59)</f>
        <v>0</v>
      </c>
      <c r="D60" s="203">
        <f>SUM(D54:D59)</f>
        <v>0</v>
      </c>
      <c r="E60" s="203">
        <f>SUM(E54:E59)</f>
        <v>0</v>
      </c>
      <c r="F60" s="356">
        <f>SUM(F54:F59)</f>
        <v>0</v>
      </c>
    </row>
    <row r="61" spans="1:6" ht="15.75" customHeight="1">
      <c r="A61" s="907"/>
      <c r="B61" s="908"/>
      <c r="C61" s="204"/>
      <c r="D61" s="204"/>
      <c r="E61" s="204"/>
      <c r="F61" s="357"/>
    </row>
    <row r="62" spans="1:6" ht="15.75" customHeight="1">
      <c r="A62" s="904" t="s">
        <v>462</v>
      </c>
      <c r="B62" s="905"/>
      <c r="C62" s="905"/>
      <c r="D62" s="905"/>
      <c r="E62" s="905"/>
      <c r="F62" s="906"/>
    </row>
    <row r="63" spans="1:6" ht="15.75" customHeight="1">
      <c r="A63" s="343" t="s">
        <v>74</v>
      </c>
      <c r="B63" s="191" t="s">
        <v>420</v>
      </c>
      <c r="C63" s="191" t="s">
        <v>421</v>
      </c>
      <c r="D63" s="191" t="s">
        <v>421</v>
      </c>
      <c r="E63" s="191" t="s">
        <v>421</v>
      </c>
      <c r="F63" s="191" t="s">
        <v>421</v>
      </c>
    </row>
    <row r="64" spans="1:6" ht="15.75" customHeight="1">
      <c r="A64" s="345" t="s">
        <v>75</v>
      </c>
      <c r="B64" s="186">
        <f>1/12</f>
        <v>8.3333333333333329E-2</v>
      </c>
      <c r="C64" s="194">
        <f>$B64*(C$19+(C$49-C$38-C$39)+C$60)</f>
        <v>0</v>
      </c>
      <c r="D64" s="194">
        <f t="shared" ref="D64:F64" si="5">$B64*(D$19+(D$49-D$38-D$39)+D$60)</f>
        <v>0</v>
      </c>
      <c r="E64" s="194">
        <f t="shared" si="5"/>
        <v>0</v>
      </c>
      <c r="F64" s="349">
        <f t="shared" si="5"/>
        <v>0</v>
      </c>
    </row>
    <row r="65" spans="1:6" ht="15.75" customHeight="1">
      <c r="A65" s="345" t="s">
        <v>463</v>
      </c>
      <c r="B65" s="186">
        <f>MC!E53/30/12</f>
        <v>1.3538888888888885E-2</v>
      </c>
      <c r="C65" s="194">
        <f t="shared" ref="C65:F67" si="6">$B65*(C$19+(C$49-C$38-C$39)+C$60)</f>
        <v>0</v>
      </c>
      <c r="D65" s="194">
        <f t="shared" si="6"/>
        <v>0</v>
      </c>
      <c r="E65" s="194">
        <f t="shared" si="6"/>
        <v>0</v>
      </c>
      <c r="F65" s="349">
        <f t="shared" si="6"/>
        <v>0</v>
      </c>
    </row>
    <row r="66" spans="1:6" ht="15.75" customHeight="1">
      <c r="A66" s="345" t="s">
        <v>464</v>
      </c>
      <c r="B66" s="205">
        <f>(5/30)/12*MC!F55*MC!C56</f>
        <v>1.0764583333333333E-4</v>
      </c>
      <c r="C66" s="194">
        <f t="shared" si="6"/>
        <v>0</v>
      </c>
      <c r="D66" s="194">
        <f t="shared" si="6"/>
        <v>0</v>
      </c>
      <c r="E66" s="194">
        <f t="shared" si="6"/>
        <v>0</v>
      </c>
      <c r="F66" s="349">
        <f t="shared" si="6"/>
        <v>0</v>
      </c>
    </row>
    <row r="67" spans="1:6" ht="15.75" customHeight="1">
      <c r="A67" s="345" t="s">
        <v>465</v>
      </c>
      <c r="B67" s="205">
        <f>(15/30/12)*(MC!K58/MC!F59)*100</f>
        <v>1.3814940059056787E-2</v>
      </c>
      <c r="C67" s="194">
        <f t="shared" si="6"/>
        <v>0</v>
      </c>
      <c r="D67" s="194">
        <f t="shared" si="6"/>
        <v>0</v>
      </c>
      <c r="E67" s="194">
        <f t="shared" si="6"/>
        <v>0</v>
      </c>
      <c r="F67" s="349">
        <f t="shared" si="6"/>
        <v>0</v>
      </c>
    </row>
    <row r="68" spans="1:6" ht="15.75" customHeight="1">
      <c r="A68" s="345" t="s">
        <v>466</v>
      </c>
      <c r="B68" s="186"/>
      <c r="C68" s="194"/>
      <c r="D68" s="194"/>
      <c r="E68" s="194">
        <f>B68*($E$19+$E$49+$E$60)</f>
        <v>0</v>
      </c>
      <c r="F68" s="349">
        <f>C68*($E$19+$E$49+$E$60)</f>
        <v>0</v>
      </c>
    </row>
    <row r="69" spans="1:6" ht="15.75" customHeight="1">
      <c r="A69" s="358" t="s">
        <v>467</v>
      </c>
      <c r="B69" s="206">
        <f>SUM(B64:B68)</f>
        <v>0.11079480811461234</v>
      </c>
      <c r="C69" s="207">
        <f>SUM(C64:C68)</f>
        <v>0</v>
      </c>
      <c r="D69" s="207">
        <f>SUM(D64:D68)</f>
        <v>0</v>
      </c>
      <c r="E69" s="207">
        <f>SUM(E64:E68)</f>
        <v>0</v>
      </c>
      <c r="F69" s="359">
        <f>SUM(F64:F68)</f>
        <v>0</v>
      </c>
    </row>
    <row r="70" spans="1:6" ht="15.75" customHeight="1">
      <c r="A70" s="343" t="s">
        <v>468</v>
      </c>
      <c r="B70" s="191"/>
      <c r="C70" s="191"/>
      <c r="D70" s="191"/>
      <c r="E70" s="191"/>
      <c r="F70" s="344"/>
    </row>
    <row r="71" spans="1:6" ht="15.75" customHeight="1">
      <c r="A71" s="345" t="s">
        <v>469</v>
      </c>
      <c r="B71" s="186"/>
      <c r="C71" s="194"/>
      <c r="D71" s="194"/>
      <c r="E71" s="194"/>
      <c r="F71" s="349"/>
    </row>
    <row r="72" spans="1:6" ht="15.75" customHeight="1">
      <c r="A72" s="358" t="s">
        <v>467</v>
      </c>
      <c r="B72" s="206"/>
      <c r="C72" s="207">
        <f>C71</f>
        <v>0</v>
      </c>
      <c r="D72" s="207"/>
      <c r="E72" s="207"/>
      <c r="F72" s="359"/>
    </row>
    <row r="73" spans="1:6" ht="15.75" customHeight="1">
      <c r="A73" s="343" t="s">
        <v>470</v>
      </c>
      <c r="B73" s="191"/>
      <c r="C73" s="191"/>
      <c r="D73" s="191"/>
      <c r="E73" s="191"/>
      <c r="F73" s="344"/>
    </row>
    <row r="74" spans="1:6" ht="15.75" customHeight="1">
      <c r="A74" s="345" t="s">
        <v>97</v>
      </c>
      <c r="B74" s="186">
        <f>(180/30/12)*MC!C62*MC!C61*'GEXCHA Limp.Ord. '!B36</f>
        <v>1.205852832E-3</v>
      </c>
      <c r="C74" s="194">
        <f>(C19+C49+C60)*$B$74</f>
        <v>0</v>
      </c>
      <c r="D74" s="194">
        <f t="shared" ref="D74:F74" si="7">(D19+D49+D60)*$B$74</f>
        <v>0</v>
      </c>
      <c r="E74" s="194">
        <f t="shared" si="7"/>
        <v>0</v>
      </c>
      <c r="F74" s="194">
        <f t="shared" si="7"/>
        <v>0</v>
      </c>
    </row>
    <row r="75" spans="1:6" ht="15.75" customHeight="1">
      <c r="A75" s="358" t="s">
        <v>428</v>
      </c>
      <c r="B75" s="206"/>
      <c r="C75" s="207"/>
      <c r="D75" s="207"/>
      <c r="E75" s="207"/>
      <c r="F75" s="359"/>
    </row>
    <row r="76" spans="1:6" ht="15.75" customHeight="1">
      <c r="A76" s="329" t="s">
        <v>471</v>
      </c>
      <c r="B76" s="182" t="s">
        <v>420</v>
      </c>
      <c r="C76" s="182" t="s">
        <v>421</v>
      </c>
      <c r="D76" s="182" t="s">
        <v>421</v>
      </c>
      <c r="E76" s="182" t="s">
        <v>421</v>
      </c>
      <c r="F76" s="350" t="s">
        <v>421</v>
      </c>
    </row>
    <row r="77" spans="1:6" ht="15.75" customHeight="1">
      <c r="A77" s="345" t="s">
        <v>74</v>
      </c>
      <c r="B77" s="198">
        <f>B69</f>
        <v>0.11079480811461234</v>
      </c>
      <c r="C77" s="199">
        <f>C69</f>
        <v>0</v>
      </c>
      <c r="D77" s="199">
        <f>D69</f>
        <v>0</v>
      </c>
      <c r="E77" s="199">
        <f>E69</f>
        <v>0</v>
      </c>
      <c r="F77" s="351">
        <f>F69</f>
        <v>0</v>
      </c>
    </row>
    <row r="78" spans="1:6" ht="15.75" customHeight="1">
      <c r="A78" s="345" t="s">
        <v>468</v>
      </c>
      <c r="B78" s="198">
        <f>B72</f>
        <v>0</v>
      </c>
      <c r="C78" s="199">
        <f>C72</f>
        <v>0</v>
      </c>
      <c r="D78" s="199">
        <f>D72</f>
        <v>0</v>
      </c>
      <c r="E78" s="199">
        <f>E72</f>
        <v>0</v>
      </c>
      <c r="F78" s="351">
        <f>F72</f>
        <v>0</v>
      </c>
    </row>
    <row r="79" spans="1:6" ht="15.75" customHeight="1">
      <c r="A79" s="345" t="s">
        <v>470</v>
      </c>
      <c r="B79" s="198">
        <f>B74</f>
        <v>1.205852832E-3</v>
      </c>
      <c r="C79" s="199">
        <f>C74</f>
        <v>0</v>
      </c>
      <c r="D79" s="199">
        <f>D74</f>
        <v>0</v>
      </c>
      <c r="E79" s="199">
        <f>E74</f>
        <v>0</v>
      </c>
      <c r="F79" s="351">
        <f>F74</f>
        <v>0</v>
      </c>
    </row>
    <row r="80" spans="1:6" ht="15.75" customHeight="1">
      <c r="A80" s="346" t="s">
        <v>428</v>
      </c>
      <c r="B80" s="188"/>
      <c r="C80" s="189">
        <f>SUM(C77:C79)</f>
        <v>0</v>
      </c>
      <c r="D80" s="189">
        <f>SUM(D77:D79)</f>
        <v>0</v>
      </c>
      <c r="E80" s="189">
        <f>SUM(E77:E79)</f>
        <v>0</v>
      </c>
      <c r="F80" s="347">
        <f>SUM(F77:F79)</f>
        <v>0</v>
      </c>
    </row>
    <row r="81" spans="1:6" ht="15.75" customHeight="1">
      <c r="A81" s="352"/>
      <c r="B81" s="190"/>
      <c r="C81" s="190"/>
      <c r="D81" s="190"/>
      <c r="E81" s="190"/>
      <c r="F81" s="353"/>
    </row>
    <row r="82" spans="1:6" ht="15.75" customHeight="1">
      <c r="A82" s="909" t="s">
        <v>472</v>
      </c>
      <c r="B82" s="910"/>
      <c r="C82" s="910"/>
      <c r="D82" s="910"/>
      <c r="E82" s="910"/>
      <c r="F82" s="911"/>
    </row>
    <row r="83" spans="1:6" ht="15.75" customHeight="1">
      <c r="A83" s="329" t="s">
        <v>473</v>
      </c>
      <c r="B83" s="182" t="s">
        <v>444</v>
      </c>
      <c r="C83" s="182" t="s">
        <v>421</v>
      </c>
      <c r="D83" s="182" t="s">
        <v>421</v>
      </c>
      <c r="E83" s="182" t="s">
        <v>421</v>
      </c>
      <c r="F83" s="350" t="s">
        <v>421</v>
      </c>
    </row>
    <row r="84" spans="1:6" ht="15.75" customHeight="1">
      <c r="A84" s="345" t="s">
        <v>474</v>
      </c>
      <c r="B84" s="208">
        <f>Insumos!E119</f>
        <v>0</v>
      </c>
      <c r="C84" s="184">
        <f>B84</f>
        <v>0</v>
      </c>
      <c r="D84" s="184">
        <f>B84</f>
        <v>0</v>
      </c>
      <c r="E84" s="184">
        <f>B84</f>
        <v>0</v>
      </c>
      <c r="F84" s="332">
        <f>Insumos!E125</f>
        <v>0</v>
      </c>
    </row>
    <row r="85" spans="1:6" ht="15.75" customHeight="1">
      <c r="A85" s="360" t="s">
        <v>475</v>
      </c>
      <c r="B85" s="208">
        <f>Insumos!E57</f>
        <v>0</v>
      </c>
      <c r="C85" s="184">
        <f>B85</f>
        <v>0</v>
      </c>
      <c r="D85" s="184">
        <f>B85</f>
        <v>0</v>
      </c>
      <c r="E85" s="184"/>
      <c r="F85" s="332"/>
    </row>
    <row r="86" spans="1:6" ht="15.75" customHeight="1">
      <c r="A86" s="360" t="s">
        <v>476</v>
      </c>
      <c r="B86" s="210">
        <f>Insumos!F105</f>
        <v>0</v>
      </c>
      <c r="C86" s="184">
        <f>Insumos!F105</f>
        <v>0</v>
      </c>
      <c r="D86" s="184">
        <f>Insumos!F105</f>
        <v>0</v>
      </c>
      <c r="E86" s="184"/>
      <c r="F86" s="332"/>
    </row>
    <row r="87" spans="1:6" ht="15.75" customHeight="1">
      <c r="A87" s="360" t="s">
        <v>477</v>
      </c>
      <c r="B87" s="208">
        <f>Insumos!G137</f>
        <v>0</v>
      </c>
      <c r="C87" s="184">
        <f>Insumos!G137</f>
        <v>0</v>
      </c>
      <c r="D87" s="184">
        <f>Insumos!F137</f>
        <v>0</v>
      </c>
      <c r="E87" s="184"/>
      <c r="F87" s="332"/>
    </row>
    <row r="88" spans="1:6" ht="15.75" customHeight="1">
      <c r="A88" s="360" t="s">
        <v>534</v>
      </c>
      <c r="B88" s="186">
        <v>0.12</v>
      </c>
      <c r="C88" s="184"/>
      <c r="D88" s="184"/>
      <c r="E88" s="184">
        <f>B88*(C107+C108+C109+C110+E84)</f>
        <v>0</v>
      </c>
      <c r="F88" s="332"/>
    </row>
    <row r="89" spans="1:6" ht="15.75" customHeight="1">
      <c r="A89" s="360" t="s">
        <v>478</v>
      </c>
      <c r="B89" s="208"/>
      <c r="C89" s="184"/>
      <c r="D89" s="184"/>
      <c r="E89" s="184"/>
      <c r="F89" s="332"/>
    </row>
    <row r="90" spans="1:6" ht="15.75" customHeight="1">
      <c r="A90" s="360" t="s">
        <v>479</v>
      </c>
      <c r="B90" s="208"/>
      <c r="C90" s="184"/>
      <c r="D90" s="184"/>
      <c r="E90" s="184"/>
      <c r="F90" s="332"/>
    </row>
    <row r="91" spans="1:6" ht="15.75" customHeight="1">
      <c r="A91" s="406" t="s">
        <v>428</v>
      </c>
      <c r="B91" s="407"/>
      <c r="C91" s="408">
        <f>SUM(C84:C90)</f>
        <v>0</v>
      </c>
      <c r="D91" s="408">
        <f>SUM(D84:D90)</f>
        <v>0</v>
      </c>
      <c r="E91" s="408">
        <f>SUM(E84:E90)</f>
        <v>0</v>
      </c>
      <c r="F91" s="409">
        <f>SUM(F84:F90)</f>
        <v>0</v>
      </c>
    </row>
    <row r="92" spans="1:6" ht="15.75" customHeight="1">
      <c r="A92" s="410"/>
      <c r="B92" s="404"/>
      <c r="C92" s="405"/>
      <c r="D92" s="405"/>
      <c r="E92" s="405"/>
      <c r="F92" s="411"/>
    </row>
    <row r="93" spans="1:6" ht="15.75" customHeight="1">
      <c r="A93" s="974" t="s">
        <v>480</v>
      </c>
      <c r="B93" s="975"/>
      <c r="C93" s="975"/>
      <c r="D93" s="975"/>
      <c r="E93" s="975"/>
      <c r="F93" s="976"/>
    </row>
    <row r="94" spans="1:6" ht="15.75" customHeight="1">
      <c r="A94" s="329" t="s">
        <v>481</v>
      </c>
      <c r="B94" s="182" t="s">
        <v>420</v>
      </c>
      <c r="C94" s="182" t="s">
        <v>421</v>
      </c>
      <c r="D94" s="182" t="s">
        <v>421</v>
      </c>
      <c r="E94" s="182" t="s">
        <v>421</v>
      </c>
      <c r="F94" s="350" t="s">
        <v>421</v>
      </c>
    </row>
    <row r="95" spans="1:6" ht="15.75" customHeight="1">
      <c r="A95" s="331" t="s">
        <v>102</v>
      </c>
      <c r="B95" s="186">
        <f>MC!C65</f>
        <v>0</v>
      </c>
      <c r="C95" s="194">
        <f>($C$19+$C$49+$C$60+$C$80+$C$91)*$B$95</f>
        <v>0</v>
      </c>
      <c r="D95" s="194">
        <f>($D$19+$D$49+$D$60+$D$80+$D$91)*$B$95</f>
        <v>0</v>
      </c>
      <c r="E95" s="194">
        <f>($E$19+$E$49+$E$60+$E$80+$E$91)*$B$95</f>
        <v>0</v>
      </c>
      <c r="F95" s="349">
        <f>($F$19+$F$49+$F$60+$F$80+$F$91)*$B$95</f>
        <v>0</v>
      </c>
    </row>
    <row r="96" spans="1:6" ht="15.75" customHeight="1">
      <c r="A96" s="331" t="s">
        <v>103</v>
      </c>
      <c r="B96" s="186">
        <f>MC!C66</f>
        <v>0</v>
      </c>
      <c r="C96" s="194">
        <f>($C$19+$C$49+$C$60+$C$80+$C$91+C95)*B96</f>
        <v>0</v>
      </c>
      <c r="D96" s="194">
        <f>($D$19+$D$49+$D$60+$D$80+$D$91+$D$95)*$B$96</f>
        <v>0</v>
      </c>
      <c r="E96" s="194">
        <f>($E$19+$E$49+$E$60+$E$80+$E$91+$E$95)*$B$96</f>
        <v>0</v>
      </c>
      <c r="F96" s="349">
        <f>($F$19+$F$49+$F$60+$F$80+$F$91+$F$95)*$B$96</f>
        <v>0</v>
      </c>
    </row>
    <row r="97" spans="1:6" ht="15.75" customHeight="1">
      <c r="A97" s="361" t="s">
        <v>536</v>
      </c>
      <c r="B97" s="211">
        <f>B98+B99</f>
        <v>0.1225</v>
      </c>
      <c r="C97" s="212">
        <f>((C19+C49+C60+C80+C91+C95+C96)/(1-($B$97)))*$B$97</f>
        <v>0</v>
      </c>
      <c r="D97" s="212">
        <f>((D19+D49+D60+D80+D91+D95+D96)/(1-($B$97)))*$B$97</f>
        <v>0</v>
      </c>
      <c r="E97" s="212">
        <f>((E19+E49+E60+E80+E91+E95+E96)/(1-($B$97)))*$B$97</f>
        <v>0</v>
      </c>
      <c r="F97" s="362">
        <f>((F19+F49+F60+F80+F91+F95+F96)/(1-($B$97)))*$B$97</f>
        <v>0</v>
      </c>
    </row>
    <row r="98" spans="1:6" ht="15.75" customHeight="1">
      <c r="A98" s="331" t="s">
        <v>483</v>
      </c>
      <c r="B98" s="186">
        <f>0.0165+0.076</f>
        <v>9.2499999999999999E-2</v>
      </c>
      <c r="C98" s="213">
        <f>((C19+C49+C60+C80+C91+C95+C96)/(1-($B$97)))*$B$98</f>
        <v>0</v>
      </c>
      <c r="D98" s="213">
        <f>((D19+D49+D60+D80+D91+D95+D96)/(1-($B$97)))*$B$98</f>
        <v>0</v>
      </c>
      <c r="E98" s="213">
        <f>((E19+E49+E60+E80+E91+E95+E96)/(1-($B$97)))*$B$98</f>
        <v>0</v>
      </c>
      <c r="F98" s="363">
        <f>((F19+F49+F60+F80+F91+F95+F96)/(1-($B$97)))*$B$98</f>
        <v>0</v>
      </c>
    </row>
    <row r="99" spans="1:6" ht="15.75" customHeight="1">
      <c r="A99" s="426" t="s">
        <v>484</v>
      </c>
      <c r="B99" s="186">
        <f>MC!C81</f>
        <v>0.03</v>
      </c>
      <c r="C99" s="214">
        <f>((C19+C49+C60+C80+C91+C95+C96)/(1-($B$97)))*$B$99</f>
        <v>0</v>
      </c>
      <c r="D99" s="214">
        <f>((D19+D49+D60+D80+D91+D95+D96)/(1-($B$97)))*$B$99</f>
        <v>0</v>
      </c>
      <c r="E99" s="214">
        <f>((E19+E49+E60+E80+E91+E95+E96)/(1-($B$97)))*$B$99</f>
        <v>0</v>
      </c>
      <c r="F99" s="364">
        <f>((F19+F49+F60+F80+F91+F95+F96)/(1-($B$97)))*$B$99</f>
        <v>0</v>
      </c>
    </row>
    <row r="100" spans="1:6" ht="15.75" customHeight="1">
      <c r="A100" s="424"/>
      <c r="B100" s="425">
        <v>0.03</v>
      </c>
      <c r="C100" s="220">
        <f>C95+C96+C97</f>
        <v>0</v>
      </c>
      <c r="D100" s="220">
        <f>D95+D96+D97</f>
        <v>0</v>
      </c>
      <c r="E100" s="220">
        <f>E95+E96+E97</f>
        <v>0</v>
      </c>
      <c r="F100" s="366">
        <f>F95+F96+F97</f>
        <v>0</v>
      </c>
    </row>
    <row r="101" spans="1:6" ht="15.75" customHeight="1">
      <c r="A101" s="427" t="s">
        <v>486</v>
      </c>
      <c r="B101" s="223"/>
      <c r="C101" s="224"/>
      <c r="D101" s="224"/>
      <c r="E101" s="224"/>
      <c r="F101" s="368"/>
    </row>
    <row r="102" spans="1:6" ht="15.75" customHeight="1">
      <c r="A102" s="369"/>
      <c r="B102" s="225"/>
      <c r="C102" s="226"/>
      <c r="D102" s="226"/>
      <c r="E102" s="226"/>
      <c r="F102" s="370"/>
    </row>
    <row r="103" spans="1:6" ht="15.75" customHeight="1">
      <c r="A103" s="948"/>
      <c r="B103" s="949"/>
      <c r="C103" s="949"/>
      <c r="D103" s="949"/>
      <c r="E103" s="949"/>
      <c r="F103" s="950"/>
    </row>
    <row r="104" spans="1:6" ht="15.75" customHeight="1">
      <c r="A104" s="977"/>
      <c r="B104" s="978"/>
      <c r="C104" s="978"/>
      <c r="D104" s="978"/>
      <c r="E104" s="978"/>
      <c r="F104" s="979"/>
    </row>
    <row r="105" spans="1:6" ht="54.75" customHeight="1">
      <c r="A105" s="972" t="s">
        <v>487</v>
      </c>
      <c r="B105" s="973"/>
      <c r="C105" s="227" t="str">
        <f>C10</f>
        <v xml:space="preserve">Servente 44h </v>
      </c>
      <c r="D105" s="227" t="str">
        <f>D10</f>
        <v>Servente 30h</v>
      </c>
      <c r="E105" s="371" t="str">
        <f>E10</f>
        <v>Servente 44h limpeza de esquadrias com risco</v>
      </c>
      <c r="F105" s="371" t="str">
        <f>F10</f>
        <v>Encarregado limpeza 44h</v>
      </c>
    </row>
    <row r="106" spans="1:6" ht="15.75" customHeight="1">
      <c r="A106" s="970" t="s">
        <v>488</v>
      </c>
      <c r="B106" s="971"/>
      <c r="C106" s="228" t="s">
        <v>421</v>
      </c>
      <c r="D106" s="228" t="s">
        <v>421</v>
      </c>
      <c r="E106" s="372" t="s">
        <v>421</v>
      </c>
      <c r="F106" s="372" t="s">
        <v>421</v>
      </c>
    </row>
    <row r="107" spans="1:6">
      <c r="A107" s="968" t="s">
        <v>489</v>
      </c>
      <c r="B107" s="969"/>
      <c r="C107" s="229">
        <f>C19</f>
        <v>0</v>
      </c>
      <c r="D107" s="229">
        <f>D19</f>
        <v>0</v>
      </c>
      <c r="E107" s="373">
        <f>E19</f>
        <v>0</v>
      </c>
      <c r="F107" s="373">
        <f>F19</f>
        <v>0</v>
      </c>
    </row>
    <row r="108" spans="1:6">
      <c r="A108" s="966" t="s">
        <v>490</v>
      </c>
      <c r="B108" s="967"/>
      <c r="C108" s="230">
        <f>C49</f>
        <v>0</v>
      </c>
      <c r="D108" s="230">
        <f>D49</f>
        <v>0</v>
      </c>
      <c r="E108" s="374">
        <f>E49</f>
        <v>0</v>
      </c>
      <c r="F108" s="374">
        <f>F49</f>
        <v>0</v>
      </c>
    </row>
    <row r="109" spans="1:6">
      <c r="A109" s="966" t="s">
        <v>491</v>
      </c>
      <c r="B109" s="967"/>
      <c r="C109" s="230">
        <f>C60</f>
        <v>0</v>
      </c>
      <c r="D109" s="230">
        <f>D60</f>
        <v>0</v>
      </c>
      <c r="E109" s="374">
        <f>E60</f>
        <v>0</v>
      </c>
      <c r="F109" s="374">
        <f>F60</f>
        <v>0</v>
      </c>
    </row>
    <row r="110" spans="1:6">
      <c r="A110" s="966" t="s">
        <v>492</v>
      </c>
      <c r="B110" s="967"/>
      <c r="C110" s="230">
        <f>C80</f>
        <v>0</v>
      </c>
      <c r="D110" s="230">
        <f>D80</f>
        <v>0</v>
      </c>
      <c r="E110" s="374">
        <f>E80</f>
        <v>0</v>
      </c>
      <c r="F110" s="374">
        <f>F80</f>
        <v>0</v>
      </c>
    </row>
    <row r="111" spans="1:6" ht="15.75" customHeight="1">
      <c r="A111" s="966" t="s">
        <v>493</v>
      </c>
      <c r="B111" s="967"/>
      <c r="C111" s="230">
        <f>C91</f>
        <v>0</v>
      </c>
      <c r="D111" s="230">
        <f>D91</f>
        <v>0</v>
      </c>
      <c r="E111" s="374">
        <f>E91</f>
        <v>0</v>
      </c>
      <c r="F111" s="374">
        <f>F91</f>
        <v>0</v>
      </c>
    </row>
    <row r="112" spans="1:6" ht="15.75" customHeight="1">
      <c r="A112" s="960" t="s">
        <v>494</v>
      </c>
      <c r="B112" s="961"/>
      <c r="C112" s="232">
        <f>SUM(C107:C111)</f>
        <v>0</v>
      </c>
      <c r="D112" s="232">
        <f>SUM(D107:D111)</f>
        <v>0</v>
      </c>
      <c r="E112" s="376">
        <f>SUM(E107:E111)</f>
        <v>0</v>
      </c>
      <c r="F112" s="375">
        <f>SUM(F107:F111)</f>
        <v>0</v>
      </c>
    </row>
    <row r="113" spans="1:1021" ht="15.75" customHeight="1">
      <c r="A113" s="962" t="s">
        <v>541</v>
      </c>
      <c r="B113" s="963"/>
      <c r="C113" s="422">
        <f>C100</f>
        <v>0</v>
      </c>
      <c r="D113" s="422">
        <f>D100</f>
        <v>0</v>
      </c>
      <c r="E113" s="422">
        <f>E100</f>
        <v>0</v>
      </c>
      <c r="F113" s="423">
        <f>F100</f>
        <v>0</v>
      </c>
    </row>
    <row r="114" spans="1:1021" ht="15.75" customHeight="1">
      <c r="A114" s="593" t="s">
        <v>545</v>
      </c>
      <c r="B114" s="593"/>
      <c r="C114" s="594">
        <f>C112+C113</f>
        <v>0</v>
      </c>
      <c r="D114" s="594">
        <f>D112+D113</f>
        <v>0</v>
      </c>
      <c r="E114" s="594">
        <f>E112+E113</f>
        <v>0</v>
      </c>
      <c r="F114" s="594">
        <f>F112+F113</f>
        <v>0</v>
      </c>
    </row>
    <row r="115" spans="1:1021" ht="15.75" customHeight="1">
      <c r="A115" s="595" t="s">
        <v>549</v>
      </c>
      <c r="B115" s="596"/>
      <c r="C115" s="597">
        <f>C114/220</f>
        <v>0</v>
      </c>
      <c r="D115" s="597"/>
      <c r="E115" s="598"/>
      <c r="F115" s="599"/>
    </row>
    <row r="116" spans="1:1021">
      <c r="A116" s="242"/>
    </row>
    <row r="117" spans="1:1021">
      <c r="A117" s="958" t="s">
        <v>552</v>
      </c>
      <c r="B117" s="959"/>
      <c r="C117" s="958" t="s">
        <v>554</v>
      </c>
      <c r="D117" s="959"/>
    </row>
    <row r="118" spans="1:1021" ht="38.25" customHeight="1">
      <c r="A118" s="243" t="s">
        <v>557</v>
      </c>
      <c r="B118" s="244" t="s">
        <v>558</v>
      </c>
      <c r="C118" s="244" t="s">
        <v>559</v>
      </c>
      <c r="D118" s="244" t="s">
        <v>560</v>
      </c>
    </row>
    <row r="119" spans="1:1021">
      <c r="A119" s="245" t="s">
        <v>561</v>
      </c>
      <c r="B119" s="246">
        <f>1/'Prod. GEXCHA'!C22</f>
        <v>1.1111111111111111E-3</v>
      </c>
      <c r="C119" s="247">
        <f>C114</f>
        <v>0</v>
      </c>
      <c r="D119" s="247">
        <f>B119*C119</f>
        <v>0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</row>
    <row r="120" spans="1:1021">
      <c r="A120" s="245" t="s">
        <v>562</v>
      </c>
      <c r="B120" s="246">
        <f>B119/'Prod. GEXCHA'!O22</f>
        <v>4.4444444444444447E-5</v>
      </c>
      <c r="C120" s="247">
        <f>F114</f>
        <v>0</v>
      </c>
      <c r="D120" s="247">
        <f>B120*C120</f>
        <v>0</v>
      </c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</row>
    <row r="121" spans="1:1021">
      <c r="A121" s="248" t="s">
        <v>467</v>
      </c>
      <c r="B121" s="249"/>
      <c r="C121" s="250"/>
      <c r="D121" s="250">
        <f>SUM(D119:D120)</f>
        <v>0</v>
      </c>
      <c r="E121" s="251"/>
      <c r="F121" s="252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</row>
    <row r="122" spans="1:1021">
      <c r="A122" s="253"/>
      <c r="B122" s="254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</row>
    <row r="123" spans="1:1021">
      <c r="A123" s="958" t="s">
        <v>564</v>
      </c>
      <c r="B123" s="959"/>
      <c r="C123" s="958" t="s">
        <v>554</v>
      </c>
      <c r="D123" s="959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</row>
    <row r="124" spans="1:1021" ht="38.25" customHeight="1">
      <c r="A124" s="243" t="s">
        <v>557</v>
      </c>
      <c r="B124" s="244" t="s">
        <v>565</v>
      </c>
      <c r="C124" s="244" t="s">
        <v>559</v>
      </c>
      <c r="D124" s="244" t="s">
        <v>560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</row>
    <row r="125" spans="1:1021">
      <c r="A125" s="245" t="s">
        <v>561</v>
      </c>
      <c r="B125" s="256">
        <f>1/'Prod. GEXCHA'!D22</f>
        <v>5.0000000000000001E-4</v>
      </c>
      <c r="C125" s="247">
        <f>C114</f>
        <v>0</v>
      </c>
      <c r="D125" s="247">
        <f>B125*C125</f>
        <v>0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  <c r="AHY125"/>
      <c r="AHZ125"/>
      <c r="AIA125"/>
      <c r="AIB125"/>
      <c r="AIC125"/>
      <c r="AID125"/>
      <c r="AIE125"/>
      <c r="AIF125"/>
      <c r="AIG125"/>
      <c r="AIH125"/>
      <c r="AII125"/>
      <c r="AIJ125"/>
      <c r="AIK125"/>
      <c r="AIL125"/>
      <c r="AIM125"/>
      <c r="AIN125"/>
      <c r="AIO125"/>
      <c r="AIP125"/>
      <c r="AIQ125"/>
      <c r="AIR125"/>
      <c r="AIS125"/>
      <c r="AIT125"/>
      <c r="AIU125"/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</row>
    <row r="126" spans="1:1021">
      <c r="A126" s="245" t="s">
        <v>562</v>
      </c>
      <c r="B126" s="256">
        <f>B125/'Prod. GEXCHA'!O22</f>
        <v>2.0000000000000002E-5</v>
      </c>
      <c r="C126" s="247">
        <f>F114</f>
        <v>0</v>
      </c>
      <c r="D126" s="247">
        <f>B126*C126</f>
        <v>0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</row>
    <row r="127" spans="1:1021">
      <c r="A127" s="248" t="s">
        <v>566</v>
      </c>
      <c r="B127" s="249"/>
      <c r="C127" s="250"/>
      <c r="D127" s="250">
        <f>SUM(D125:D126)</f>
        <v>0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</row>
    <row r="128" spans="1:1021">
      <c r="A128" s="253"/>
      <c r="B128" s="25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</row>
    <row r="129" spans="1:1021">
      <c r="A129" s="958" t="s">
        <v>567</v>
      </c>
      <c r="B129" s="959"/>
      <c r="C129" s="958" t="s">
        <v>554</v>
      </c>
      <c r="D129" s="95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  <c r="AHY129"/>
      <c r="AHZ129"/>
      <c r="AIA129"/>
      <c r="AIB129"/>
      <c r="AIC129"/>
      <c r="AID129"/>
      <c r="AIE129"/>
      <c r="AIF129"/>
      <c r="AIG129"/>
      <c r="AIH129"/>
      <c r="AII129"/>
      <c r="AIJ129"/>
      <c r="AIK129"/>
      <c r="AIL129"/>
      <c r="AIM129"/>
      <c r="AIN129"/>
      <c r="AIO129"/>
      <c r="AIP129"/>
      <c r="AIQ129"/>
      <c r="AIR129"/>
      <c r="AIS129"/>
      <c r="AIT129"/>
      <c r="AIU129"/>
      <c r="AIV129"/>
      <c r="AIW129"/>
      <c r="AIX129"/>
      <c r="AIY129"/>
      <c r="AIZ129"/>
      <c r="AJA129"/>
      <c r="AJB129"/>
      <c r="AJC129"/>
      <c r="AJD129"/>
      <c r="AJE129"/>
      <c r="AJF129"/>
      <c r="AJG129"/>
      <c r="AJH129"/>
      <c r="AJI129"/>
      <c r="AJJ129"/>
      <c r="AJK129"/>
      <c r="AJL129"/>
      <c r="AJM129"/>
      <c r="AJN129"/>
      <c r="AJO129"/>
      <c r="AJP129"/>
      <c r="AJQ129"/>
      <c r="AJR129"/>
      <c r="AJS129"/>
      <c r="AJT129"/>
      <c r="AJU129"/>
      <c r="AJV129"/>
      <c r="AJW129"/>
      <c r="AJX129"/>
      <c r="AJY129"/>
      <c r="AJZ129"/>
      <c r="AKA129"/>
      <c r="AKB129"/>
      <c r="AKC129"/>
      <c r="AKD129"/>
      <c r="AKE129"/>
      <c r="AKF129"/>
      <c r="AKG129"/>
      <c r="AKH129"/>
      <c r="AKI129"/>
      <c r="AKJ129"/>
      <c r="AKK129"/>
      <c r="AKL129"/>
      <c r="AKM129"/>
      <c r="AKN129"/>
      <c r="AKO129"/>
      <c r="AKP129"/>
      <c r="AKQ129"/>
      <c r="AKR129"/>
      <c r="AKS129"/>
      <c r="AKT129"/>
      <c r="AKU129"/>
      <c r="AKV129"/>
      <c r="AKW129"/>
      <c r="AKX129"/>
      <c r="AKY129"/>
      <c r="AKZ129"/>
      <c r="ALA129"/>
      <c r="ALB129"/>
      <c r="ALC129"/>
      <c r="ALD129"/>
      <c r="ALE129"/>
      <c r="ALF129"/>
      <c r="ALG129"/>
      <c r="ALH129"/>
      <c r="ALI129"/>
      <c r="ALJ129"/>
      <c r="ALK129"/>
      <c r="ALL129"/>
      <c r="ALM129"/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  <c r="AME129"/>
      <c r="AMF129"/>
      <c r="AMG129"/>
    </row>
    <row r="130" spans="1:1021" ht="38.25" customHeight="1">
      <c r="A130" s="243" t="s">
        <v>557</v>
      </c>
      <c r="B130" s="244" t="s">
        <v>565</v>
      </c>
      <c r="C130" s="244" t="s">
        <v>559</v>
      </c>
      <c r="D130" s="244" t="s">
        <v>560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</row>
    <row r="131" spans="1:1021">
      <c r="A131" s="245" t="s">
        <v>561</v>
      </c>
      <c r="B131" s="256">
        <f>1/'Prod. GEXCHA'!E22</f>
        <v>7.6923076923076923E-4</v>
      </c>
      <c r="C131" s="247">
        <f>C114</f>
        <v>0</v>
      </c>
      <c r="D131" s="247">
        <f>B131*C131</f>
        <v>0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</row>
    <row r="132" spans="1:1021">
      <c r="A132" s="245" t="s">
        <v>562</v>
      </c>
      <c r="B132" s="256">
        <f>B131/'Prod. GEXCHA'!O22</f>
        <v>3.0769230769230768E-5</v>
      </c>
      <c r="C132" s="247">
        <f>F114</f>
        <v>0</v>
      </c>
      <c r="D132" s="247">
        <f>B132*C132</f>
        <v>0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</row>
    <row r="133" spans="1:1021">
      <c r="A133" s="248" t="s">
        <v>566</v>
      </c>
      <c r="B133" s="249"/>
      <c r="C133" s="250"/>
      <c r="D133" s="250">
        <f>SUM(D131:D132)</f>
        <v>0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</row>
    <row r="134" spans="1:1021">
      <c r="A134" s="253"/>
      <c r="B134" s="258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  <c r="AHY134"/>
      <c r="AHZ134"/>
      <c r="AIA134"/>
      <c r="AIB134"/>
      <c r="AIC134"/>
      <c r="AID134"/>
      <c r="AIE134"/>
      <c r="AIF134"/>
      <c r="AIG134"/>
      <c r="AIH134"/>
      <c r="AII134"/>
      <c r="AIJ134"/>
      <c r="AIK134"/>
      <c r="AIL134"/>
      <c r="AIM134"/>
      <c r="AIN134"/>
      <c r="AIO134"/>
      <c r="AIP134"/>
      <c r="AIQ134"/>
      <c r="AIR134"/>
      <c r="AIS134"/>
      <c r="AIT134"/>
      <c r="AIU134"/>
      <c r="AIV134"/>
      <c r="AIW134"/>
      <c r="AIX134"/>
      <c r="AIY134"/>
      <c r="AIZ134"/>
      <c r="AJA134"/>
      <c r="AJB134"/>
      <c r="AJC134"/>
      <c r="AJD134"/>
      <c r="AJE134"/>
      <c r="AJF134"/>
      <c r="AJG134"/>
      <c r="AJH134"/>
      <c r="AJI134"/>
      <c r="AJJ134"/>
      <c r="AJK134"/>
      <c r="AJL134"/>
      <c r="AJM134"/>
      <c r="AJN134"/>
      <c r="AJO134"/>
      <c r="AJP134"/>
      <c r="AJQ134"/>
      <c r="AJR134"/>
      <c r="AJS134"/>
      <c r="AJT134"/>
      <c r="AJU134"/>
      <c r="AJV134"/>
      <c r="AJW134"/>
      <c r="AJX134"/>
      <c r="AJY134"/>
      <c r="AJZ134"/>
      <c r="AKA134"/>
      <c r="AKB134"/>
      <c r="AKC134"/>
      <c r="AKD134"/>
      <c r="AKE134"/>
      <c r="AKF134"/>
      <c r="AKG134"/>
      <c r="AKH134"/>
      <c r="AKI134"/>
      <c r="AKJ134"/>
      <c r="AKK134"/>
      <c r="AKL134"/>
      <c r="AKM134"/>
      <c r="AKN134"/>
      <c r="AKO134"/>
      <c r="AKP134"/>
      <c r="AKQ134"/>
      <c r="AKR134"/>
      <c r="AKS134"/>
      <c r="AKT134"/>
      <c r="AKU134"/>
      <c r="AKV134"/>
      <c r="AKW134"/>
      <c r="AKX134"/>
      <c r="AKY134"/>
      <c r="AKZ134"/>
      <c r="ALA134"/>
      <c r="ALB134"/>
      <c r="ALC134"/>
      <c r="ALD134"/>
      <c r="ALE134"/>
      <c r="ALF134"/>
      <c r="ALG134"/>
      <c r="ALH134"/>
      <c r="ALI134"/>
      <c r="ALJ134"/>
      <c r="ALK134"/>
      <c r="ALL134"/>
      <c r="ALM134"/>
      <c r="ALN134"/>
      <c r="ALO134"/>
      <c r="ALP134"/>
      <c r="ALQ134"/>
      <c r="ALR134"/>
      <c r="ALS134"/>
      <c r="ALT134"/>
      <c r="ALU134"/>
      <c r="ALV134"/>
      <c r="ALW134"/>
      <c r="ALX134"/>
      <c r="ALY134"/>
      <c r="ALZ134"/>
      <c r="AMA134"/>
      <c r="AMB134"/>
      <c r="AMC134"/>
      <c r="AMD134"/>
      <c r="AME134"/>
      <c r="AMF134"/>
      <c r="AMG134"/>
    </row>
    <row r="135" spans="1:1021">
      <c r="A135" s="958" t="s">
        <v>568</v>
      </c>
      <c r="B135" s="959"/>
      <c r="C135" s="958" t="s">
        <v>554</v>
      </c>
      <c r="D135" s="959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  <c r="AHY135"/>
      <c r="AHZ135"/>
      <c r="AIA135"/>
      <c r="AIB135"/>
      <c r="AIC135"/>
      <c r="AID135"/>
      <c r="AIE135"/>
      <c r="AIF135"/>
      <c r="AIG135"/>
      <c r="AIH135"/>
      <c r="AII135"/>
      <c r="AIJ135"/>
      <c r="AIK135"/>
      <c r="AIL135"/>
      <c r="AIM135"/>
      <c r="AIN135"/>
      <c r="AIO135"/>
      <c r="AIP135"/>
      <c r="AIQ135"/>
      <c r="AIR135"/>
      <c r="AIS135"/>
      <c r="AIT135"/>
      <c r="AIU135"/>
      <c r="AIV135"/>
      <c r="AIW135"/>
      <c r="AIX135"/>
      <c r="AIY135"/>
      <c r="AIZ135"/>
      <c r="AJA135"/>
      <c r="AJB135"/>
      <c r="AJC135"/>
      <c r="AJD135"/>
      <c r="AJE135"/>
      <c r="AJF135"/>
      <c r="AJG135"/>
      <c r="AJH135"/>
      <c r="AJI135"/>
      <c r="AJJ135"/>
      <c r="AJK135"/>
      <c r="AJL135"/>
      <c r="AJM135"/>
      <c r="AJN135"/>
      <c r="AJO135"/>
      <c r="AJP135"/>
      <c r="AJQ135"/>
      <c r="AJR135"/>
      <c r="AJS135"/>
      <c r="AJT135"/>
      <c r="AJU135"/>
      <c r="AJV135"/>
      <c r="AJW135"/>
      <c r="AJX135"/>
      <c r="AJY135"/>
      <c r="AJZ135"/>
      <c r="AKA135"/>
      <c r="AKB135"/>
      <c r="AKC135"/>
      <c r="AKD135"/>
      <c r="AKE135"/>
      <c r="AKF135"/>
      <c r="AKG135"/>
      <c r="AKH135"/>
      <c r="AKI135"/>
      <c r="AKJ135"/>
      <c r="AKK135"/>
      <c r="AKL135"/>
      <c r="AKM135"/>
      <c r="AKN135"/>
      <c r="AKO135"/>
      <c r="AKP135"/>
      <c r="AKQ135"/>
      <c r="AKR135"/>
      <c r="AKS135"/>
      <c r="AKT135"/>
      <c r="AKU135"/>
      <c r="AKV135"/>
      <c r="AKW135"/>
      <c r="AKX135"/>
      <c r="AKY135"/>
      <c r="AKZ135"/>
      <c r="ALA135"/>
      <c r="ALB135"/>
      <c r="ALC135"/>
      <c r="ALD135"/>
      <c r="ALE135"/>
      <c r="ALF135"/>
      <c r="ALG135"/>
      <c r="ALH135"/>
      <c r="ALI135"/>
      <c r="ALJ135"/>
      <c r="ALK135"/>
      <c r="ALL135"/>
      <c r="ALM135"/>
      <c r="ALN135"/>
      <c r="ALO135"/>
      <c r="ALP135"/>
      <c r="ALQ135"/>
      <c r="ALR135"/>
      <c r="ALS135"/>
      <c r="ALT135"/>
      <c r="ALU135"/>
      <c r="ALV135"/>
      <c r="ALW135"/>
      <c r="ALX135"/>
      <c r="ALY135"/>
      <c r="ALZ135"/>
      <c r="AMA135"/>
      <c r="AMB135"/>
      <c r="AMC135"/>
      <c r="AMD135"/>
      <c r="AME135"/>
      <c r="AMF135"/>
      <c r="AMG135"/>
    </row>
    <row r="136" spans="1:1021" ht="38.25" customHeight="1">
      <c r="A136" s="243" t="s">
        <v>557</v>
      </c>
      <c r="B136" s="244" t="s">
        <v>565</v>
      </c>
      <c r="C136" s="244" t="s">
        <v>559</v>
      </c>
      <c r="D136" s="244" t="s">
        <v>560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  <c r="AHY136"/>
      <c r="AHZ136"/>
      <c r="AIA136"/>
      <c r="AIB136"/>
      <c r="AIC136"/>
      <c r="AID136"/>
      <c r="AIE136"/>
      <c r="AIF136"/>
      <c r="AIG136"/>
      <c r="AIH136"/>
      <c r="AII136"/>
      <c r="AIJ136"/>
      <c r="AIK136"/>
      <c r="AIL136"/>
      <c r="AIM136"/>
      <c r="AIN136"/>
      <c r="AIO136"/>
      <c r="AIP136"/>
      <c r="AIQ136"/>
      <c r="AIR136"/>
      <c r="AIS136"/>
      <c r="AIT136"/>
      <c r="AIU136"/>
      <c r="AIV136"/>
      <c r="AIW136"/>
      <c r="AIX136"/>
      <c r="AIY136"/>
      <c r="AIZ136"/>
      <c r="AJA136"/>
      <c r="AJB136"/>
      <c r="AJC136"/>
      <c r="AJD136"/>
      <c r="AJE136"/>
      <c r="AJF136"/>
      <c r="AJG136"/>
      <c r="AJH136"/>
      <c r="AJI136"/>
      <c r="AJJ136"/>
      <c r="AJK136"/>
      <c r="AJL136"/>
      <c r="AJM136"/>
      <c r="AJN136"/>
      <c r="AJO136"/>
      <c r="AJP136"/>
      <c r="AJQ136"/>
      <c r="AJR136"/>
      <c r="AJS136"/>
      <c r="AJT136"/>
      <c r="AJU136"/>
      <c r="AJV136"/>
      <c r="AJW136"/>
      <c r="AJX136"/>
      <c r="AJY136"/>
      <c r="AJZ136"/>
      <c r="AKA136"/>
      <c r="AKB136"/>
      <c r="AKC136"/>
      <c r="AKD136"/>
      <c r="AKE136"/>
      <c r="AKF136"/>
      <c r="AKG136"/>
      <c r="AKH136"/>
      <c r="AKI136"/>
      <c r="AKJ136"/>
      <c r="AKK136"/>
      <c r="AKL136"/>
      <c r="AKM136"/>
      <c r="AKN136"/>
      <c r="AKO136"/>
      <c r="AKP136"/>
      <c r="AKQ136"/>
      <c r="AKR136"/>
      <c r="AKS136"/>
      <c r="AKT136"/>
      <c r="AKU136"/>
      <c r="AKV136"/>
      <c r="AKW136"/>
      <c r="AKX136"/>
      <c r="AKY136"/>
      <c r="AKZ136"/>
      <c r="ALA136"/>
      <c r="ALB136"/>
      <c r="ALC136"/>
      <c r="ALD136"/>
      <c r="ALE136"/>
      <c r="ALF136"/>
      <c r="ALG136"/>
      <c r="ALH136"/>
      <c r="ALI136"/>
      <c r="ALJ136"/>
      <c r="ALK136"/>
      <c r="ALL136"/>
      <c r="ALM136"/>
      <c r="ALN136"/>
      <c r="ALO136"/>
      <c r="ALP136"/>
      <c r="ALQ136"/>
      <c r="ALR136"/>
      <c r="ALS136"/>
      <c r="ALT136"/>
      <c r="ALU136"/>
      <c r="ALV136"/>
      <c r="ALW136"/>
      <c r="ALX136"/>
      <c r="ALY136"/>
      <c r="ALZ136"/>
      <c r="AMA136"/>
      <c r="AMB136"/>
      <c r="AMC136"/>
      <c r="AMD136"/>
      <c r="AME136"/>
      <c r="AMF136"/>
      <c r="AMG136"/>
    </row>
    <row r="137" spans="1:1021">
      <c r="A137" s="245" t="s">
        <v>561</v>
      </c>
      <c r="B137" s="256">
        <f>1/'Prod. GEXCHA'!F22</f>
        <v>3.3333333333333335E-3</v>
      </c>
      <c r="C137" s="247">
        <f>C114</f>
        <v>0</v>
      </c>
      <c r="D137" s="247">
        <f>B137*C137</f>
        <v>0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  <c r="AHY137"/>
      <c r="AHZ137"/>
      <c r="AIA137"/>
      <c r="AIB137"/>
      <c r="AIC137"/>
      <c r="AID137"/>
      <c r="AIE137"/>
      <c r="AIF137"/>
      <c r="AIG137"/>
      <c r="AIH137"/>
      <c r="AII137"/>
      <c r="AIJ137"/>
      <c r="AIK137"/>
      <c r="AIL137"/>
      <c r="AIM137"/>
      <c r="AIN137"/>
      <c r="AIO137"/>
      <c r="AIP137"/>
      <c r="AIQ137"/>
      <c r="AIR137"/>
      <c r="AIS137"/>
      <c r="AIT137"/>
      <c r="AIU137"/>
      <c r="AIV137"/>
      <c r="AIW137"/>
      <c r="AIX137"/>
      <c r="AIY137"/>
      <c r="AIZ137"/>
      <c r="AJA137"/>
      <c r="AJB137"/>
      <c r="AJC137"/>
      <c r="AJD137"/>
      <c r="AJE137"/>
      <c r="AJF137"/>
      <c r="AJG137"/>
      <c r="AJH137"/>
      <c r="AJI137"/>
      <c r="AJJ137"/>
      <c r="AJK137"/>
      <c r="AJL137"/>
      <c r="AJM137"/>
      <c r="AJN137"/>
      <c r="AJO137"/>
      <c r="AJP137"/>
      <c r="AJQ137"/>
      <c r="AJR137"/>
      <c r="AJS137"/>
      <c r="AJT137"/>
      <c r="AJU137"/>
      <c r="AJV137"/>
      <c r="AJW137"/>
      <c r="AJX137"/>
      <c r="AJY137"/>
      <c r="AJZ137"/>
      <c r="AKA137"/>
      <c r="AKB137"/>
      <c r="AKC137"/>
      <c r="AKD137"/>
      <c r="AKE137"/>
      <c r="AKF137"/>
      <c r="AKG137"/>
      <c r="AKH137"/>
      <c r="AKI137"/>
      <c r="AKJ137"/>
      <c r="AKK137"/>
      <c r="AKL137"/>
      <c r="AKM137"/>
      <c r="AKN137"/>
      <c r="AKO137"/>
      <c r="AKP137"/>
      <c r="AKQ137"/>
      <c r="AKR137"/>
      <c r="AKS137"/>
      <c r="AKT137"/>
      <c r="AKU137"/>
      <c r="AKV137"/>
      <c r="AKW137"/>
      <c r="AKX137"/>
      <c r="AKY137"/>
      <c r="AKZ137"/>
      <c r="ALA137"/>
      <c r="ALB137"/>
      <c r="ALC137"/>
      <c r="ALD137"/>
      <c r="ALE137"/>
      <c r="ALF137"/>
      <c r="ALG137"/>
      <c r="ALH137"/>
      <c r="ALI137"/>
      <c r="ALJ137"/>
      <c r="ALK137"/>
      <c r="ALL137"/>
      <c r="ALM137"/>
      <c r="ALN137"/>
      <c r="ALO137"/>
      <c r="ALP137"/>
      <c r="ALQ137"/>
      <c r="ALR137"/>
      <c r="ALS137"/>
      <c r="ALT137"/>
      <c r="ALU137"/>
      <c r="ALV137"/>
      <c r="ALW137"/>
      <c r="ALX137"/>
      <c r="ALY137"/>
      <c r="ALZ137"/>
      <c r="AMA137"/>
      <c r="AMB137"/>
      <c r="AMC137"/>
      <c r="AMD137"/>
      <c r="AME137"/>
      <c r="AMF137"/>
      <c r="AMG137"/>
    </row>
    <row r="138" spans="1:1021">
      <c r="A138" s="245" t="s">
        <v>562</v>
      </c>
      <c r="B138" s="256">
        <f>B137/'Prod. GEXCHA'!O22</f>
        <v>1.3333333333333334E-4</v>
      </c>
      <c r="C138" s="247">
        <f>F114</f>
        <v>0</v>
      </c>
      <c r="D138" s="247">
        <f>B138*C138</f>
        <v>0</v>
      </c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  <c r="AHY138"/>
      <c r="AHZ138"/>
      <c r="AIA138"/>
      <c r="AIB138"/>
      <c r="AIC138"/>
      <c r="AID138"/>
      <c r="AIE138"/>
      <c r="AIF138"/>
      <c r="AIG138"/>
      <c r="AIH138"/>
      <c r="AII138"/>
      <c r="AIJ138"/>
      <c r="AIK138"/>
      <c r="AIL138"/>
      <c r="AIM138"/>
      <c r="AIN138"/>
      <c r="AIO138"/>
      <c r="AIP138"/>
      <c r="AIQ138"/>
      <c r="AIR138"/>
      <c r="AIS138"/>
      <c r="AIT138"/>
      <c r="AIU138"/>
      <c r="AIV138"/>
      <c r="AIW138"/>
      <c r="AIX138"/>
      <c r="AIY138"/>
      <c r="AIZ138"/>
      <c r="AJA138"/>
      <c r="AJB138"/>
      <c r="AJC138"/>
      <c r="AJD138"/>
      <c r="AJE138"/>
      <c r="AJF138"/>
      <c r="AJG138"/>
      <c r="AJH138"/>
      <c r="AJI138"/>
      <c r="AJJ138"/>
      <c r="AJK138"/>
      <c r="AJL138"/>
      <c r="AJM138"/>
      <c r="AJN138"/>
      <c r="AJO138"/>
      <c r="AJP138"/>
      <c r="AJQ138"/>
      <c r="AJR138"/>
      <c r="AJS138"/>
      <c r="AJT138"/>
      <c r="AJU138"/>
      <c r="AJV138"/>
      <c r="AJW138"/>
      <c r="AJX138"/>
      <c r="AJY138"/>
      <c r="AJZ138"/>
      <c r="AKA138"/>
      <c r="AKB138"/>
      <c r="AKC138"/>
      <c r="AKD138"/>
      <c r="AKE138"/>
      <c r="AKF138"/>
      <c r="AKG138"/>
      <c r="AKH138"/>
      <c r="AKI138"/>
      <c r="AKJ138"/>
      <c r="AKK138"/>
      <c r="AKL138"/>
      <c r="AKM138"/>
      <c r="AKN138"/>
      <c r="AKO138"/>
      <c r="AKP138"/>
      <c r="AKQ138"/>
      <c r="AKR138"/>
      <c r="AKS138"/>
      <c r="AKT138"/>
      <c r="AKU138"/>
      <c r="AKV138"/>
      <c r="AKW138"/>
      <c r="AKX138"/>
      <c r="AKY138"/>
      <c r="AKZ138"/>
      <c r="ALA138"/>
      <c r="ALB138"/>
      <c r="ALC138"/>
      <c r="ALD138"/>
      <c r="ALE138"/>
      <c r="ALF138"/>
      <c r="ALG138"/>
      <c r="ALH138"/>
      <c r="ALI138"/>
      <c r="ALJ138"/>
      <c r="ALK138"/>
      <c r="ALL138"/>
      <c r="ALM138"/>
      <c r="ALN138"/>
      <c r="ALO138"/>
      <c r="ALP138"/>
      <c r="ALQ138"/>
      <c r="ALR138"/>
      <c r="ALS138"/>
      <c r="ALT138"/>
      <c r="ALU138"/>
      <c r="ALV138"/>
      <c r="ALW138"/>
      <c r="ALX138"/>
      <c r="ALY138"/>
      <c r="ALZ138"/>
      <c r="AMA138"/>
      <c r="AMB138"/>
      <c r="AMC138"/>
      <c r="AMD138"/>
      <c r="AME138"/>
      <c r="AMF138"/>
      <c r="AMG138"/>
    </row>
    <row r="139" spans="1:1021">
      <c r="A139" s="248" t="s">
        <v>566</v>
      </c>
      <c r="B139" s="249"/>
      <c r="C139" s="250"/>
      <c r="D139" s="250">
        <f>SUM(D137:D138)</f>
        <v>0</v>
      </c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  <c r="AHY139"/>
      <c r="AHZ139"/>
      <c r="AIA139"/>
      <c r="AIB139"/>
      <c r="AIC139"/>
      <c r="AID139"/>
      <c r="AIE139"/>
      <c r="AIF139"/>
      <c r="AIG139"/>
      <c r="AIH139"/>
      <c r="AII139"/>
      <c r="AIJ139"/>
      <c r="AIK139"/>
      <c r="AIL139"/>
      <c r="AIM139"/>
      <c r="AIN139"/>
      <c r="AIO139"/>
      <c r="AIP139"/>
      <c r="AIQ139"/>
      <c r="AIR139"/>
      <c r="AIS139"/>
      <c r="AIT139"/>
      <c r="AIU139"/>
      <c r="AIV139"/>
      <c r="AIW139"/>
      <c r="AIX139"/>
      <c r="AIY139"/>
      <c r="AIZ139"/>
      <c r="AJA139"/>
      <c r="AJB139"/>
      <c r="AJC139"/>
      <c r="AJD139"/>
      <c r="AJE139"/>
      <c r="AJF139"/>
      <c r="AJG139"/>
      <c r="AJH139"/>
      <c r="AJI139"/>
      <c r="AJJ139"/>
      <c r="AJK139"/>
      <c r="AJL139"/>
      <c r="AJM139"/>
      <c r="AJN139"/>
      <c r="AJO139"/>
      <c r="AJP139"/>
      <c r="AJQ139"/>
      <c r="AJR139"/>
      <c r="AJS139"/>
      <c r="AJT139"/>
      <c r="AJU139"/>
      <c r="AJV139"/>
      <c r="AJW139"/>
      <c r="AJX139"/>
      <c r="AJY139"/>
      <c r="AJZ139"/>
      <c r="AKA139"/>
      <c r="AKB139"/>
      <c r="AKC139"/>
      <c r="AKD139"/>
      <c r="AKE139"/>
      <c r="AKF139"/>
      <c r="AKG139"/>
      <c r="AKH139"/>
      <c r="AKI139"/>
      <c r="AKJ139"/>
      <c r="AKK139"/>
      <c r="AKL139"/>
      <c r="AKM139"/>
      <c r="AKN139"/>
      <c r="AKO139"/>
      <c r="AKP139"/>
      <c r="AKQ139"/>
      <c r="AKR139"/>
      <c r="AKS139"/>
      <c r="AKT139"/>
      <c r="AKU139"/>
      <c r="AKV139"/>
      <c r="AKW139"/>
      <c r="AKX139"/>
      <c r="AKY139"/>
      <c r="AKZ139"/>
      <c r="ALA139"/>
      <c r="ALB139"/>
      <c r="ALC139"/>
      <c r="ALD139"/>
      <c r="ALE139"/>
      <c r="ALF139"/>
      <c r="ALG139"/>
      <c r="ALH139"/>
      <c r="ALI139"/>
      <c r="ALJ139"/>
      <c r="ALK139"/>
      <c r="ALL139"/>
      <c r="ALM139"/>
      <c r="ALN139"/>
      <c r="ALO139"/>
      <c r="ALP139"/>
      <c r="ALQ139"/>
      <c r="ALR139"/>
      <c r="ALS139"/>
      <c r="ALT139"/>
      <c r="ALU139"/>
      <c r="ALV139"/>
      <c r="ALW139"/>
      <c r="ALX139"/>
      <c r="ALY139"/>
      <c r="ALZ139"/>
      <c r="AMA139"/>
      <c r="AMB139"/>
      <c r="AMC139"/>
      <c r="AMD139"/>
      <c r="AME139"/>
      <c r="AMF139"/>
      <c r="AMG139"/>
    </row>
    <row r="140" spans="1:1021">
      <c r="A140" s="253"/>
      <c r="B140" s="259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</row>
    <row r="141" spans="1:1021">
      <c r="A141" s="964" t="s">
        <v>569</v>
      </c>
      <c r="B141" s="965"/>
      <c r="C141" s="964" t="s">
        <v>554</v>
      </c>
      <c r="D141" s="965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  <c r="AHY141"/>
      <c r="AHZ141"/>
      <c r="AIA141"/>
      <c r="AIB141"/>
      <c r="AIC141"/>
      <c r="AID141"/>
      <c r="AIE141"/>
      <c r="AIF141"/>
      <c r="AIG141"/>
      <c r="AIH141"/>
      <c r="AII141"/>
      <c r="AIJ141"/>
      <c r="AIK141"/>
      <c r="AIL141"/>
      <c r="AIM141"/>
      <c r="AIN141"/>
      <c r="AIO141"/>
      <c r="AIP141"/>
      <c r="AIQ141"/>
      <c r="AIR141"/>
      <c r="AIS141"/>
      <c r="AIT141"/>
      <c r="AIU141"/>
      <c r="AIV141"/>
      <c r="AIW141"/>
      <c r="AIX141"/>
      <c r="AIY141"/>
      <c r="AIZ141"/>
      <c r="AJA141"/>
      <c r="AJB141"/>
      <c r="AJC141"/>
      <c r="AJD141"/>
      <c r="AJE141"/>
      <c r="AJF141"/>
      <c r="AJG141"/>
      <c r="AJH141"/>
      <c r="AJI141"/>
      <c r="AJJ141"/>
      <c r="AJK141"/>
      <c r="AJL141"/>
      <c r="AJM141"/>
      <c r="AJN141"/>
      <c r="AJO141"/>
      <c r="AJP141"/>
      <c r="AJQ141"/>
      <c r="AJR141"/>
      <c r="AJS141"/>
      <c r="AJT141"/>
      <c r="AJU141"/>
      <c r="AJV141"/>
      <c r="AJW141"/>
      <c r="AJX141"/>
      <c r="AJY141"/>
      <c r="AJZ141"/>
      <c r="AKA141"/>
      <c r="AKB141"/>
      <c r="AKC141"/>
      <c r="AKD141"/>
      <c r="AKE141"/>
      <c r="AKF141"/>
      <c r="AKG141"/>
      <c r="AKH141"/>
      <c r="AKI141"/>
      <c r="AKJ141"/>
      <c r="AKK141"/>
      <c r="AKL141"/>
      <c r="AKM141"/>
      <c r="AKN141"/>
      <c r="AKO141"/>
      <c r="AKP141"/>
      <c r="AKQ141"/>
      <c r="AKR141"/>
      <c r="AKS141"/>
      <c r="AKT141"/>
      <c r="AKU141"/>
      <c r="AKV141"/>
      <c r="AKW141"/>
      <c r="AKX141"/>
      <c r="AKY141"/>
      <c r="AKZ141"/>
      <c r="ALA141"/>
      <c r="ALB141"/>
      <c r="ALC141"/>
      <c r="ALD141"/>
      <c r="ALE141"/>
      <c r="ALF141"/>
      <c r="ALG141"/>
      <c r="ALH141"/>
      <c r="ALI141"/>
      <c r="ALJ141"/>
      <c r="ALK141"/>
      <c r="ALL141"/>
      <c r="ALM141"/>
      <c r="ALN141"/>
      <c r="ALO141"/>
      <c r="ALP141"/>
      <c r="ALQ141"/>
      <c r="ALR141"/>
      <c r="ALS141"/>
      <c r="ALT141"/>
      <c r="ALU141"/>
      <c r="ALV141"/>
      <c r="ALW141"/>
      <c r="ALX141"/>
      <c r="ALY141"/>
      <c r="ALZ141"/>
      <c r="AMA141"/>
      <c r="AMB141"/>
      <c r="AMC141"/>
      <c r="AMD141"/>
      <c r="AME141"/>
      <c r="AMF141"/>
      <c r="AMG141"/>
    </row>
    <row r="142" spans="1:1021" ht="38.25" customHeight="1">
      <c r="A142" s="243" t="s">
        <v>557</v>
      </c>
      <c r="B142" s="244" t="s">
        <v>565</v>
      </c>
      <c r="C142" s="244" t="s">
        <v>559</v>
      </c>
      <c r="D142" s="244" t="s">
        <v>560</v>
      </c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  <c r="AHY142"/>
      <c r="AHZ142"/>
      <c r="AIA142"/>
      <c r="AIB142"/>
      <c r="AIC142"/>
      <c r="AID142"/>
      <c r="AIE142"/>
      <c r="AIF142"/>
      <c r="AIG142"/>
      <c r="AIH142"/>
      <c r="AII142"/>
      <c r="AIJ142"/>
      <c r="AIK142"/>
      <c r="AIL142"/>
      <c r="AIM142"/>
      <c r="AIN142"/>
      <c r="AIO142"/>
      <c r="AIP142"/>
      <c r="AIQ142"/>
      <c r="AIR142"/>
      <c r="AIS142"/>
      <c r="AIT142"/>
      <c r="AIU142"/>
      <c r="AIV142"/>
      <c r="AIW142"/>
      <c r="AIX142"/>
      <c r="AIY142"/>
      <c r="AIZ142"/>
      <c r="AJA142"/>
      <c r="AJB142"/>
      <c r="AJC142"/>
      <c r="AJD142"/>
      <c r="AJE142"/>
      <c r="AJF142"/>
      <c r="AJG142"/>
      <c r="AJH142"/>
      <c r="AJI142"/>
      <c r="AJJ142"/>
      <c r="AJK142"/>
      <c r="AJL142"/>
      <c r="AJM142"/>
      <c r="AJN142"/>
      <c r="AJO142"/>
      <c r="AJP142"/>
      <c r="AJQ142"/>
      <c r="AJR142"/>
      <c r="AJS142"/>
      <c r="AJT142"/>
      <c r="AJU142"/>
      <c r="AJV142"/>
      <c r="AJW142"/>
      <c r="AJX142"/>
      <c r="AJY142"/>
      <c r="AJZ142"/>
      <c r="AKA142"/>
      <c r="AKB142"/>
      <c r="AKC142"/>
      <c r="AKD142"/>
      <c r="AKE142"/>
      <c r="AKF142"/>
      <c r="AKG142"/>
      <c r="AKH142"/>
      <c r="AKI142"/>
      <c r="AKJ142"/>
      <c r="AKK142"/>
      <c r="AKL142"/>
      <c r="AKM142"/>
      <c r="AKN142"/>
      <c r="AKO142"/>
      <c r="AKP142"/>
      <c r="AKQ142"/>
      <c r="AKR142"/>
      <c r="AKS142"/>
      <c r="AKT142"/>
      <c r="AKU142"/>
      <c r="AKV142"/>
      <c r="AKW142"/>
      <c r="AKX142"/>
      <c r="AKY142"/>
      <c r="AKZ142"/>
      <c r="ALA142"/>
      <c r="ALB142"/>
      <c r="ALC142"/>
      <c r="ALD142"/>
      <c r="ALE142"/>
      <c r="ALF142"/>
      <c r="ALG142"/>
      <c r="ALH142"/>
      <c r="ALI142"/>
      <c r="ALJ142"/>
      <c r="ALK142"/>
      <c r="ALL142"/>
      <c r="ALM142"/>
      <c r="ALN142"/>
      <c r="ALO142"/>
      <c r="ALP142"/>
      <c r="ALQ142"/>
      <c r="ALR142"/>
      <c r="ALS142"/>
      <c r="ALT142"/>
      <c r="ALU142"/>
      <c r="ALV142"/>
      <c r="ALW142"/>
      <c r="ALX142"/>
      <c r="ALY142"/>
      <c r="ALZ142"/>
      <c r="AMA142"/>
      <c r="AMB142"/>
      <c r="AMC142"/>
      <c r="AMD142"/>
      <c r="AME142"/>
      <c r="AMF142"/>
      <c r="AMG142"/>
    </row>
    <row r="143" spans="1:1021">
      <c r="A143" s="245" t="s">
        <v>570</v>
      </c>
      <c r="B143" s="256">
        <f>1/'Prod. GEXCHA'!G22</f>
        <v>3.7037037037037035E-4</v>
      </c>
      <c r="C143" s="247">
        <f>C114</f>
        <v>0</v>
      </c>
      <c r="D143" s="247">
        <f>B143*C143</f>
        <v>0</v>
      </c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  <c r="AHY143"/>
      <c r="AHZ143"/>
      <c r="AIA143"/>
      <c r="AIB143"/>
      <c r="AIC143"/>
      <c r="AID143"/>
      <c r="AIE143"/>
      <c r="AIF143"/>
      <c r="AIG143"/>
      <c r="AIH143"/>
      <c r="AII143"/>
      <c r="AIJ143"/>
      <c r="AIK143"/>
      <c r="AIL143"/>
      <c r="AIM143"/>
      <c r="AIN143"/>
      <c r="AIO143"/>
      <c r="AIP143"/>
      <c r="AIQ143"/>
      <c r="AIR143"/>
      <c r="AIS143"/>
      <c r="AIT143"/>
      <c r="AIU143"/>
      <c r="AIV143"/>
      <c r="AIW143"/>
      <c r="AIX143"/>
      <c r="AIY143"/>
      <c r="AIZ143"/>
      <c r="AJA143"/>
      <c r="AJB143"/>
      <c r="AJC143"/>
      <c r="AJD143"/>
      <c r="AJE143"/>
      <c r="AJF143"/>
      <c r="AJG143"/>
      <c r="AJH143"/>
      <c r="AJI143"/>
      <c r="AJJ143"/>
      <c r="AJK143"/>
      <c r="AJL143"/>
      <c r="AJM143"/>
      <c r="AJN143"/>
      <c r="AJO143"/>
      <c r="AJP143"/>
      <c r="AJQ143"/>
      <c r="AJR143"/>
      <c r="AJS143"/>
      <c r="AJT143"/>
      <c r="AJU143"/>
      <c r="AJV143"/>
      <c r="AJW143"/>
      <c r="AJX143"/>
      <c r="AJY143"/>
      <c r="AJZ143"/>
      <c r="AKA143"/>
      <c r="AKB143"/>
      <c r="AKC143"/>
      <c r="AKD143"/>
      <c r="AKE143"/>
      <c r="AKF143"/>
      <c r="AKG143"/>
      <c r="AKH143"/>
      <c r="AKI143"/>
      <c r="AKJ143"/>
      <c r="AKK143"/>
      <c r="AKL143"/>
      <c r="AKM143"/>
      <c r="AKN143"/>
      <c r="AKO143"/>
      <c r="AKP143"/>
      <c r="AKQ143"/>
      <c r="AKR143"/>
      <c r="AKS143"/>
      <c r="AKT143"/>
      <c r="AKU143"/>
      <c r="AKV143"/>
      <c r="AKW143"/>
      <c r="AKX143"/>
      <c r="AKY143"/>
      <c r="AKZ143"/>
      <c r="ALA143"/>
      <c r="ALB143"/>
      <c r="ALC143"/>
      <c r="ALD143"/>
      <c r="ALE143"/>
      <c r="ALF143"/>
      <c r="ALG143"/>
      <c r="ALH143"/>
      <c r="ALI143"/>
      <c r="ALJ143"/>
      <c r="ALK143"/>
      <c r="ALL143"/>
      <c r="ALM143"/>
      <c r="ALN143"/>
      <c r="ALO143"/>
      <c r="ALP143"/>
      <c r="ALQ143"/>
      <c r="ALR143"/>
      <c r="ALS143"/>
      <c r="ALT143"/>
      <c r="ALU143"/>
      <c r="ALV143"/>
      <c r="ALW143"/>
      <c r="ALX143"/>
      <c r="ALY143"/>
      <c r="ALZ143"/>
      <c r="AMA143"/>
      <c r="AMB143"/>
      <c r="AMC143"/>
      <c r="AMD143"/>
      <c r="AME143"/>
      <c r="AMF143"/>
      <c r="AMG143"/>
    </row>
    <row r="144" spans="1:1021">
      <c r="A144" s="245" t="s">
        <v>562</v>
      </c>
      <c r="B144" s="256">
        <f>B143/'Prod. GEXCHA'!O22</f>
        <v>1.4814814814814813E-5</v>
      </c>
      <c r="C144" s="247">
        <f>F114</f>
        <v>0</v>
      </c>
      <c r="D144" s="247">
        <f>B144*C144</f>
        <v>0</v>
      </c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  <c r="AHY144"/>
      <c r="AHZ144"/>
      <c r="AIA144"/>
      <c r="AIB144"/>
      <c r="AIC144"/>
      <c r="AID144"/>
      <c r="AIE144"/>
      <c r="AIF144"/>
      <c r="AIG144"/>
      <c r="AIH144"/>
      <c r="AII144"/>
      <c r="AIJ144"/>
      <c r="AIK144"/>
      <c r="AIL144"/>
      <c r="AIM144"/>
      <c r="AIN144"/>
      <c r="AIO144"/>
      <c r="AIP144"/>
      <c r="AIQ144"/>
      <c r="AIR144"/>
      <c r="AIS144"/>
      <c r="AIT144"/>
      <c r="AIU144"/>
      <c r="AIV144"/>
      <c r="AIW144"/>
      <c r="AIX144"/>
      <c r="AIY144"/>
      <c r="AIZ144"/>
      <c r="AJA144"/>
      <c r="AJB144"/>
      <c r="AJC144"/>
      <c r="AJD144"/>
      <c r="AJE144"/>
      <c r="AJF144"/>
      <c r="AJG144"/>
      <c r="AJH144"/>
      <c r="AJI144"/>
      <c r="AJJ144"/>
      <c r="AJK144"/>
      <c r="AJL144"/>
      <c r="AJM144"/>
      <c r="AJN144"/>
      <c r="AJO144"/>
      <c r="AJP144"/>
      <c r="AJQ144"/>
      <c r="AJR144"/>
      <c r="AJS144"/>
      <c r="AJT144"/>
      <c r="AJU144"/>
      <c r="AJV144"/>
      <c r="AJW144"/>
      <c r="AJX144"/>
      <c r="AJY144"/>
      <c r="AJZ144"/>
      <c r="AKA144"/>
      <c r="AKB144"/>
      <c r="AKC144"/>
      <c r="AKD144"/>
      <c r="AKE144"/>
      <c r="AKF144"/>
      <c r="AKG144"/>
      <c r="AKH144"/>
      <c r="AKI144"/>
      <c r="AKJ144"/>
      <c r="AKK144"/>
      <c r="AKL144"/>
      <c r="AKM144"/>
      <c r="AKN144"/>
      <c r="AKO144"/>
      <c r="AKP144"/>
      <c r="AKQ144"/>
      <c r="AKR144"/>
      <c r="AKS144"/>
      <c r="AKT144"/>
      <c r="AKU144"/>
      <c r="AKV144"/>
      <c r="AKW144"/>
      <c r="AKX144"/>
      <c r="AKY144"/>
      <c r="AKZ144"/>
      <c r="ALA144"/>
      <c r="ALB144"/>
      <c r="ALC144"/>
      <c r="ALD144"/>
      <c r="ALE144"/>
      <c r="ALF144"/>
      <c r="ALG144"/>
      <c r="ALH144"/>
      <c r="ALI144"/>
      <c r="ALJ144"/>
      <c r="ALK144"/>
      <c r="ALL144"/>
      <c r="ALM144"/>
      <c r="ALN144"/>
      <c r="ALO144"/>
      <c r="ALP144"/>
      <c r="ALQ144"/>
      <c r="ALR144"/>
      <c r="ALS144"/>
      <c r="ALT144"/>
      <c r="ALU144"/>
      <c r="ALV144"/>
      <c r="ALW144"/>
      <c r="ALX144"/>
      <c r="ALY144"/>
      <c r="ALZ144"/>
      <c r="AMA144"/>
      <c r="AMB144"/>
      <c r="AMC144"/>
      <c r="AMD144"/>
      <c r="AME144"/>
      <c r="AMF144"/>
      <c r="AMG144"/>
    </row>
    <row r="145" spans="1:1021">
      <c r="A145" s="260" t="s">
        <v>571</v>
      </c>
      <c r="B145" s="261"/>
      <c r="C145" s="262"/>
      <c r="D145" s="263">
        <f>SUM(D143:D144)</f>
        <v>0</v>
      </c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  <c r="AHY145"/>
      <c r="AHZ145"/>
      <c r="AIA145"/>
      <c r="AIB145"/>
      <c r="AIC145"/>
      <c r="AID145"/>
      <c r="AIE145"/>
      <c r="AIF145"/>
      <c r="AIG145"/>
      <c r="AIH145"/>
      <c r="AII145"/>
      <c r="AIJ145"/>
      <c r="AIK145"/>
      <c r="AIL145"/>
      <c r="AIM145"/>
      <c r="AIN145"/>
      <c r="AIO145"/>
      <c r="AIP145"/>
      <c r="AIQ145"/>
      <c r="AIR145"/>
      <c r="AIS145"/>
      <c r="AIT145"/>
      <c r="AIU145"/>
      <c r="AIV145"/>
      <c r="AIW145"/>
      <c r="AIX145"/>
      <c r="AIY145"/>
      <c r="AIZ145"/>
      <c r="AJA145"/>
      <c r="AJB145"/>
      <c r="AJC145"/>
      <c r="AJD145"/>
      <c r="AJE145"/>
      <c r="AJF145"/>
      <c r="AJG145"/>
      <c r="AJH145"/>
      <c r="AJI145"/>
      <c r="AJJ145"/>
      <c r="AJK145"/>
      <c r="AJL145"/>
      <c r="AJM145"/>
      <c r="AJN145"/>
      <c r="AJO145"/>
      <c r="AJP145"/>
      <c r="AJQ145"/>
      <c r="AJR145"/>
      <c r="AJS145"/>
      <c r="AJT145"/>
      <c r="AJU145"/>
      <c r="AJV145"/>
      <c r="AJW145"/>
      <c r="AJX145"/>
      <c r="AJY145"/>
      <c r="AJZ145"/>
      <c r="AKA145"/>
      <c r="AKB145"/>
      <c r="AKC145"/>
      <c r="AKD145"/>
      <c r="AKE145"/>
      <c r="AKF145"/>
      <c r="AKG145"/>
      <c r="AKH145"/>
      <c r="AKI145"/>
      <c r="AKJ145"/>
      <c r="AKK145"/>
      <c r="AKL145"/>
      <c r="AKM145"/>
      <c r="AKN145"/>
      <c r="AKO145"/>
      <c r="AKP145"/>
      <c r="AKQ145"/>
      <c r="AKR145"/>
      <c r="AKS145"/>
      <c r="AKT145"/>
      <c r="AKU145"/>
      <c r="AKV145"/>
      <c r="AKW145"/>
      <c r="AKX145"/>
      <c r="AKY145"/>
      <c r="AKZ145"/>
      <c r="ALA145"/>
      <c r="ALB145"/>
      <c r="ALC145"/>
      <c r="ALD145"/>
      <c r="ALE145"/>
      <c r="ALF145"/>
      <c r="ALG145"/>
      <c r="ALH145"/>
      <c r="ALI145"/>
      <c r="ALJ145"/>
      <c r="ALK145"/>
      <c r="ALL145"/>
      <c r="ALM145"/>
      <c r="ALN145"/>
      <c r="ALO145"/>
      <c r="ALP145"/>
      <c r="ALQ145"/>
      <c r="ALR145"/>
      <c r="ALS145"/>
      <c r="ALT145"/>
      <c r="ALU145"/>
      <c r="ALV145"/>
      <c r="ALW145"/>
      <c r="ALX145"/>
      <c r="ALY145"/>
      <c r="ALZ145"/>
      <c r="AMA145"/>
      <c r="AMB145"/>
      <c r="AMC145"/>
      <c r="AMD145"/>
      <c r="AME145"/>
      <c r="AMF145"/>
      <c r="AMG145"/>
    </row>
    <row r="146" spans="1:1021">
      <c r="A146" s="245" t="s">
        <v>572</v>
      </c>
      <c r="B146" s="256">
        <f>1/'Prod. GEXCHA'!H22</f>
        <v>1.0000000000000001E-5</v>
      </c>
      <c r="C146" s="247">
        <f>C114</f>
        <v>0</v>
      </c>
      <c r="D146" s="247">
        <f>B146*C146</f>
        <v>0</v>
      </c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  <c r="AHY146"/>
      <c r="AHZ146"/>
      <c r="AIA146"/>
      <c r="AIB146"/>
      <c r="AIC146"/>
      <c r="AID146"/>
      <c r="AIE146"/>
      <c r="AIF146"/>
      <c r="AIG146"/>
      <c r="AIH146"/>
      <c r="AII146"/>
      <c r="AIJ146"/>
      <c r="AIK146"/>
      <c r="AIL146"/>
      <c r="AIM146"/>
      <c r="AIN146"/>
      <c r="AIO146"/>
      <c r="AIP146"/>
      <c r="AIQ146"/>
      <c r="AIR146"/>
      <c r="AIS146"/>
      <c r="AIT146"/>
      <c r="AIU146"/>
      <c r="AIV146"/>
      <c r="AIW146"/>
      <c r="AIX146"/>
      <c r="AIY146"/>
      <c r="AIZ146"/>
      <c r="AJA146"/>
      <c r="AJB146"/>
      <c r="AJC146"/>
      <c r="AJD146"/>
      <c r="AJE146"/>
      <c r="AJF146"/>
      <c r="AJG146"/>
      <c r="AJH146"/>
      <c r="AJI146"/>
      <c r="AJJ146"/>
      <c r="AJK146"/>
      <c r="AJL146"/>
      <c r="AJM146"/>
      <c r="AJN146"/>
      <c r="AJO146"/>
      <c r="AJP146"/>
      <c r="AJQ146"/>
      <c r="AJR146"/>
      <c r="AJS146"/>
      <c r="AJT146"/>
      <c r="AJU146"/>
      <c r="AJV146"/>
      <c r="AJW146"/>
      <c r="AJX146"/>
      <c r="AJY146"/>
      <c r="AJZ146"/>
      <c r="AKA146"/>
      <c r="AKB146"/>
      <c r="AKC146"/>
      <c r="AKD146"/>
      <c r="AKE146"/>
      <c r="AKF146"/>
      <c r="AKG146"/>
      <c r="AKH146"/>
      <c r="AKI146"/>
      <c r="AKJ146"/>
      <c r="AKK146"/>
      <c r="AKL146"/>
      <c r="AKM146"/>
      <c r="AKN146"/>
      <c r="AKO146"/>
      <c r="AKP146"/>
      <c r="AKQ146"/>
      <c r="AKR146"/>
      <c r="AKS146"/>
      <c r="AKT146"/>
      <c r="AKU146"/>
      <c r="AKV146"/>
      <c r="AKW146"/>
      <c r="AKX146"/>
      <c r="AKY146"/>
      <c r="AKZ146"/>
      <c r="ALA146"/>
      <c r="ALB146"/>
      <c r="ALC146"/>
      <c r="ALD146"/>
      <c r="ALE146"/>
      <c r="ALF146"/>
      <c r="ALG146"/>
      <c r="ALH146"/>
      <c r="ALI146"/>
      <c r="ALJ146"/>
      <c r="ALK146"/>
      <c r="ALL146"/>
      <c r="ALM146"/>
      <c r="ALN146"/>
      <c r="ALO146"/>
      <c r="ALP146"/>
      <c r="ALQ146"/>
      <c r="ALR146"/>
      <c r="ALS146"/>
      <c r="ALT146"/>
      <c r="ALU146"/>
      <c r="ALV146"/>
      <c r="ALW146"/>
      <c r="ALX146"/>
      <c r="ALY146"/>
      <c r="ALZ146"/>
      <c r="AMA146"/>
      <c r="AMB146"/>
      <c r="AMC146"/>
      <c r="AMD146"/>
      <c r="AME146"/>
      <c r="AMF146"/>
      <c r="AMG146"/>
    </row>
    <row r="147" spans="1:1021">
      <c r="A147" s="245" t="s">
        <v>562</v>
      </c>
      <c r="B147" s="256">
        <f>B146/'Prod. GEXCHA'!O22</f>
        <v>4.0000000000000003E-7</v>
      </c>
      <c r="C147" s="247">
        <f>F114</f>
        <v>0</v>
      </c>
      <c r="D147" s="247">
        <f>B147*C147</f>
        <v>0</v>
      </c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  <c r="AHY147"/>
      <c r="AHZ147"/>
      <c r="AIA147"/>
      <c r="AIB147"/>
      <c r="AIC147"/>
      <c r="AID147"/>
      <c r="AIE147"/>
      <c r="AIF147"/>
      <c r="AIG147"/>
      <c r="AIH147"/>
      <c r="AII147"/>
      <c r="AIJ147"/>
      <c r="AIK147"/>
      <c r="AIL147"/>
      <c r="AIM147"/>
      <c r="AIN147"/>
      <c r="AIO147"/>
      <c r="AIP147"/>
      <c r="AIQ147"/>
      <c r="AIR147"/>
      <c r="AIS147"/>
      <c r="AIT147"/>
      <c r="AIU147"/>
      <c r="AIV147"/>
      <c r="AIW147"/>
      <c r="AIX147"/>
      <c r="AIY147"/>
      <c r="AIZ147"/>
      <c r="AJA147"/>
      <c r="AJB147"/>
      <c r="AJC147"/>
      <c r="AJD147"/>
      <c r="AJE147"/>
      <c r="AJF147"/>
      <c r="AJG147"/>
      <c r="AJH147"/>
      <c r="AJI147"/>
      <c r="AJJ147"/>
      <c r="AJK147"/>
      <c r="AJL147"/>
      <c r="AJM147"/>
      <c r="AJN147"/>
      <c r="AJO147"/>
      <c r="AJP147"/>
      <c r="AJQ147"/>
      <c r="AJR147"/>
      <c r="AJS147"/>
      <c r="AJT147"/>
      <c r="AJU147"/>
      <c r="AJV147"/>
      <c r="AJW147"/>
      <c r="AJX147"/>
      <c r="AJY147"/>
      <c r="AJZ147"/>
      <c r="AKA147"/>
      <c r="AKB147"/>
      <c r="AKC147"/>
      <c r="AKD147"/>
      <c r="AKE147"/>
      <c r="AKF147"/>
      <c r="AKG147"/>
      <c r="AKH147"/>
      <c r="AKI147"/>
      <c r="AKJ147"/>
      <c r="AKK147"/>
      <c r="AKL147"/>
      <c r="AKM147"/>
      <c r="AKN147"/>
      <c r="AKO147"/>
      <c r="AKP147"/>
      <c r="AKQ147"/>
      <c r="AKR147"/>
      <c r="AKS147"/>
      <c r="AKT147"/>
      <c r="AKU147"/>
      <c r="AKV147"/>
      <c r="AKW147"/>
      <c r="AKX147"/>
      <c r="AKY147"/>
      <c r="AKZ147"/>
      <c r="ALA147"/>
      <c r="ALB147"/>
      <c r="ALC147"/>
      <c r="ALD147"/>
      <c r="ALE147"/>
      <c r="ALF147"/>
      <c r="ALG147"/>
      <c r="ALH147"/>
      <c r="ALI147"/>
      <c r="ALJ147"/>
      <c r="ALK147"/>
      <c r="ALL147"/>
      <c r="ALM147"/>
      <c r="ALN147"/>
      <c r="ALO147"/>
      <c r="ALP147"/>
      <c r="ALQ147"/>
      <c r="ALR147"/>
      <c r="ALS147"/>
      <c r="ALT147"/>
      <c r="ALU147"/>
      <c r="ALV147"/>
      <c r="ALW147"/>
      <c r="ALX147"/>
      <c r="ALY147"/>
      <c r="ALZ147"/>
      <c r="AMA147"/>
      <c r="AMB147"/>
      <c r="AMC147"/>
      <c r="AMD147"/>
      <c r="AME147"/>
      <c r="AMF147"/>
      <c r="AMG147"/>
    </row>
    <row r="148" spans="1:1021">
      <c r="A148" s="260" t="s">
        <v>573</v>
      </c>
      <c r="B148" s="264"/>
      <c r="C148" s="262"/>
      <c r="D148" s="263">
        <f>SUM(D146:D147)</f>
        <v>0</v>
      </c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  <c r="AHY148"/>
      <c r="AHZ148"/>
      <c r="AIA148"/>
      <c r="AIB148"/>
      <c r="AIC148"/>
      <c r="AID148"/>
      <c r="AIE148"/>
      <c r="AIF148"/>
      <c r="AIG148"/>
      <c r="AIH148"/>
      <c r="AII148"/>
      <c r="AIJ148"/>
      <c r="AIK148"/>
      <c r="AIL148"/>
      <c r="AIM148"/>
      <c r="AIN148"/>
      <c r="AIO148"/>
      <c r="AIP148"/>
      <c r="AIQ148"/>
      <c r="AIR148"/>
      <c r="AIS148"/>
      <c r="AIT148"/>
      <c r="AIU148"/>
      <c r="AIV148"/>
      <c r="AIW148"/>
      <c r="AIX148"/>
      <c r="AIY148"/>
      <c r="AIZ148"/>
      <c r="AJA148"/>
      <c r="AJB148"/>
      <c r="AJC148"/>
      <c r="AJD148"/>
      <c r="AJE148"/>
      <c r="AJF148"/>
      <c r="AJG148"/>
      <c r="AJH148"/>
      <c r="AJI148"/>
      <c r="AJJ148"/>
      <c r="AJK148"/>
      <c r="AJL148"/>
      <c r="AJM148"/>
      <c r="AJN148"/>
      <c r="AJO148"/>
      <c r="AJP148"/>
      <c r="AJQ148"/>
      <c r="AJR148"/>
      <c r="AJS148"/>
      <c r="AJT148"/>
      <c r="AJU148"/>
      <c r="AJV148"/>
      <c r="AJW148"/>
      <c r="AJX148"/>
      <c r="AJY148"/>
      <c r="AJZ148"/>
      <c r="AKA148"/>
      <c r="AKB148"/>
      <c r="AKC148"/>
      <c r="AKD148"/>
      <c r="AKE148"/>
      <c r="AKF148"/>
      <c r="AKG148"/>
      <c r="AKH148"/>
      <c r="AKI148"/>
      <c r="AKJ148"/>
      <c r="AKK148"/>
      <c r="AKL148"/>
      <c r="AKM148"/>
      <c r="AKN148"/>
      <c r="AKO148"/>
      <c r="AKP148"/>
      <c r="AKQ148"/>
      <c r="AKR148"/>
      <c r="AKS148"/>
      <c r="AKT148"/>
      <c r="AKU148"/>
      <c r="AKV148"/>
      <c r="AKW148"/>
      <c r="AKX148"/>
      <c r="AKY148"/>
      <c r="AKZ148"/>
      <c r="ALA148"/>
      <c r="ALB148"/>
      <c r="ALC148"/>
      <c r="ALD148"/>
      <c r="ALE148"/>
      <c r="ALF148"/>
      <c r="ALG148"/>
      <c r="ALH148"/>
      <c r="ALI148"/>
      <c r="ALJ148"/>
      <c r="ALK148"/>
      <c r="ALL148"/>
      <c r="ALM148"/>
      <c r="ALN148"/>
      <c r="ALO148"/>
      <c r="ALP148"/>
      <c r="ALQ148"/>
      <c r="ALR148"/>
      <c r="ALS148"/>
      <c r="ALT148"/>
      <c r="ALU148"/>
      <c r="ALV148"/>
      <c r="ALW148"/>
      <c r="ALX148"/>
      <c r="ALY148"/>
      <c r="ALZ148"/>
      <c r="AMA148"/>
      <c r="AMB148"/>
      <c r="AMC148"/>
      <c r="AMD148"/>
      <c r="AME148"/>
      <c r="AMF148"/>
      <c r="AMG148"/>
    </row>
    <row r="149" spans="1:1021">
      <c r="A149" s="245" t="s">
        <v>574</v>
      </c>
      <c r="B149" s="256">
        <f>1/'Prod. GEXCHA'!I22</f>
        <v>1.1111111111111112E-4</v>
      </c>
      <c r="C149" s="247">
        <f>C114</f>
        <v>0</v>
      </c>
      <c r="D149" s="247">
        <f>B149*C149</f>
        <v>0</v>
      </c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  <c r="AHY149"/>
      <c r="AHZ149"/>
      <c r="AIA149"/>
      <c r="AIB149"/>
      <c r="AIC149"/>
      <c r="AID149"/>
      <c r="AIE149"/>
      <c r="AIF149"/>
      <c r="AIG149"/>
      <c r="AIH149"/>
      <c r="AII149"/>
      <c r="AIJ149"/>
      <c r="AIK149"/>
      <c r="AIL149"/>
      <c r="AIM149"/>
      <c r="AIN149"/>
      <c r="AIO149"/>
      <c r="AIP149"/>
      <c r="AIQ149"/>
      <c r="AIR149"/>
      <c r="AIS149"/>
      <c r="AIT149"/>
      <c r="AIU149"/>
      <c r="AIV149"/>
      <c r="AIW149"/>
      <c r="AIX149"/>
      <c r="AIY149"/>
      <c r="AIZ149"/>
      <c r="AJA149"/>
      <c r="AJB149"/>
      <c r="AJC149"/>
      <c r="AJD149"/>
      <c r="AJE149"/>
      <c r="AJF149"/>
      <c r="AJG149"/>
      <c r="AJH149"/>
      <c r="AJI149"/>
      <c r="AJJ149"/>
      <c r="AJK149"/>
      <c r="AJL149"/>
      <c r="AJM149"/>
      <c r="AJN149"/>
      <c r="AJO149"/>
      <c r="AJP149"/>
      <c r="AJQ149"/>
      <c r="AJR149"/>
      <c r="AJS149"/>
      <c r="AJT149"/>
      <c r="AJU149"/>
      <c r="AJV149"/>
      <c r="AJW149"/>
      <c r="AJX149"/>
      <c r="AJY149"/>
      <c r="AJZ149"/>
      <c r="AKA149"/>
      <c r="AKB149"/>
      <c r="AKC149"/>
      <c r="AKD149"/>
      <c r="AKE149"/>
      <c r="AKF149"/>
      <c r="AKG149"/>
      <c r="AKH149"/>
      <c r="AKI149"/>
      <c r="AKJ149"/>
      <c r="AKK149"/>
      <c r="AKL149"/>
      <c r="AKM149"/>
      <c r="AKN149"/>
      <c r="AKO149"/>
      <c r="AKP149"/>
      <c r="AKQ149"/>
      <c r="AKR149"/>
      <c r="AKS149"/>
      <c r="AKT149"/>
      <c r="AKU149"/>
      <c r="AKV149"/>
      <c r="AKW149"/>
      <c r="AKX149"/>
      <c r="AKY149"/>
      <c r="AKZ149"/>
      <c r="ALA149"/>
      <c r="ALB149"/>
      <c r="ALC149"/>
      <c r="ALD149"/>
      <c r="ALE149"/>
      <c r="ALF149"/>
      <c r="ALG149"/>
      <c r="ALH149"/>
      <c r="ALI149"/>
      <c r="ALJ149"/>
      <c r="ALK149"/>
      <c r="ALL149"/>
      <c r="ALM149"/>
      <c r="ALN149"/>
      <c r="ALO149"/>
      <c r="ALP149"/>
      <c r="ALQ149"/>
      <c r="ALR149"/>
      <c r="ALS149"/>
      <c r="ALT149"/>
      <c r="ALU149"/>
      <c r="ALV149"/>
      <c r="ALW149"/>
      <c r="ALX149"/>
      <c r="ALY149"/>
      <c r="ALZ149"/>
      <c r="AMA149"/>
      <c r="AMB149"/>
      <c r="AMC149"/>
      <c r="AMD149"/>
      <c r="AME149"/>
      <c r="AMF149"/>
      <c r="AMG149"/>
    </row>
    <row r="150" spans="1:1021">
      <c r="A150" s="245" t="s">
        <v>562</v>
      </c>
      <c r="B150" s="256">
        <f>B149/'Prod. GEXCHA'!O22</f>
        <v>4.444444444444445E-6</v>
      </c>
      <c r="C150" s="247">
        <f>F114</f>
        <v>0</v>
      </c>
      <c r="D150" s="247">
        <f>B150*C150</f>
        <v>0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  <c r="AHY150"/>
      <c r="AHZ150"/>
      <c r="AIA150"/>
      <c r="AIB150"/>
      <c r="AIC150"/>
      <c r="AID150"/>
      <c r="AIE150"/>
      <c r="AIF150"/>
      <c r="AIG150"/>
      <c r="AIH150"/>
      <c r="AII150"/>
      <c r="AIJ150"/>
      <c r="AIK150"/>
      <c r="AIL150"/>
      <c r="AIM150"/>
      <c r="AIN150"/>
      <c r="AIO150"/>
      <c r="AIP150"/>
      <c r="AIQ150"/>
      <c r="AIR150"/>
      <c r="AIS150"/>
      <c r="AIT150"/>
      <c r="AIU150"/>
      <c r="AIV150"/>
      <c r="AIW150"/>
      <c r="AIX150"/>
      <c r="AIY150"/>
      <c r="AIZ150"/>
      <c r="AJA150"/>
      <c r="AJB150"/>
      <c r="AJC150"/>
      <c r="AJD150"/>
      <c r="AJE150"/>
      <c r="AJF150"/>
      <c r="AJG150"/>
      <c r="AJH150"/>
      <c r="AJI150"/>
      <c r="AJJ150"/>
      <c r="AJK150"/>
      <c r="AJL150"/>
      <c r="AJM150"/>
      <c r="AJN150"/>
      <c r="AJO150"/>
      <c r="AJP150"/>
      <c r="AJQ150"/>
      <c r="AJR150"/>
      <c r="AJS150"/>
      <c r="AJT150"/>
      <c r="AJU150"/>
      <c r="AJV150"/>
      <c r="AJW150"/>
      <c r="AJX150"/>
      <c r="AJY150"/>
      <c r="AJZ150"/>
      <c r="AKA150"/>
      <c r="AKB150"/>
      <c r="AKC150"/>
      <c r="AKD150"/>
      <c r="AKE150"/>
      <c r="AKF150"/>
      <c r="AKG150"/>
      <c r="AKH150"/>
      <c r="AKI150"/>
      <c r="AKJ150"/>
      <c r="AKK150"/>
      <c r="AKL150"/>
      <c r="AKM150"/>
      <c r="AKN150"/>
      <c r="AKO150"/>
      <c r="AKP150"/>
      <c r="AKQ150"/>
      <c r="AKR150"/>
      <c r="AKS150"/>
      <c r="AKT150"/>
      <c r="AKU150"/>
      <c r="AKV150"/>
      <c r="AKW150"/>
      <c r="AKX150"/>
      <c r="AKY150"/>
      <c r="AKZ150"/>
      <c r="ALA150"/>
      <c r="ALB150"/>
      <c r="ALC150"/>
      <c r="ALD150"/>
      <c r="ALE150"/>
      <c r="ALF150"/>
      <c r="ALG150"/>
      <c r="ALH150"/>
      <c r="ALI150"/>
      <c r="ALJ150"/>
      <c r="ALK150"/>
      <c r="ALL150"/>
      <c r="ALM150"/>
      <c r="ALN150"/>
      <c r="ALO150"/>
      <c r="ALP150"/>
      <c r="ALQ150"/>
      <c r="ALR150"/>
      <c r="ALS150"/>
      <c r="ALT150"/>
      <c r="ALU150"/>
      <c r="ALV150"/>
      <c r="ALW150"/>
      <c r="ALX150"/>
      <c r="ALY150"/>
      <c r="ALZ150"/>
      <c r="AMA150"/>
      <c r="AMB150"/>
      <c r="AMC150"/>
      <c r="AMD150"/>
      <c r="AME150"/>
      <c r="AMF150"/>
      <c r="AMG150"/>
    </row>
    <row r="151" spans="1:1021">
      <c r="A151" s="260" t="s">
        <v>575</v>
      </c>
      <c r="B151" s="264"/>
      <c r="C151" s="262"/>
      <c r="D151" s="263">
        <f>SUM(D149:D150)</f>
        <v>0</v>
      </c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  <c r="AHX151"/>
      <c r="AHY151"/>
      <c r="AHZ151"/>
      <c r="AIA151"/>
      <c r="AIB151"/>
      <c r="AIC151"/>
      <c r="AID151"/>
      <c r="AIE151"/>
      <c r="AIF151"/>
      <c r="AIG151"/>
      <c r="AIH151"/>
      <c r="AII151"/>
      <c r="AIJ151"/>
      <c r="AIK151"/>
      <c r="AIL151"/>
      <c r="AIM151"/>
      <c r="AIN151"/>
      <c r="AIO151"/>
      <c r="AIP151"/>
      <c r="AIQ151"/>
      <c r="AIR151"/>
      <c r="AIS151"/>
      <c r="AIT151"/>
      <c r="AIU151"/>
      <c r="AIV151"/>
      <c r="AIW151"/>
      <c r="AIX151"/>
      <c r="AIY151"/>
      <c r="AIZ151"/>
      <c r="AJA151"/>
      <c r="AJB151"/>
      <c r="AJC151"/>
      <c r="AJD151"/>
      <c r="AJE151"/>
      <c r="AJF151"/>
      <c r="AJG151"/>
      <c r="AJH151"/>
      <c r="AJI151"/>
      <c r="AJJ151"/>
      <c r="AJK151"/>
      <c r="AJL151"/>
      <c r="AJM151"/>
      <c r="AJN151"/>
      <c r="AJO151"/>
      <c r="AJP151"/>
      <c r="AJQ151"/>
      <c r="AJR151"/>
      <c r="AJS151"/>
      <c r="AJT151"/>
      <c r="AJU151"/>
      <c r="AJV151"/>
      <c r="AJW151"/>
      <c r="AJX151"/>
      <c r="AJY151"/>
      <c r="AJZ151"/>
      <c r="AKA151"/>
      <c r="AKB151"/>
      <c r="AKC151"/>
      <c r="AKD151"/>
      <c r="AKE151"/>
      <c r="AKF151"/>
      <c r="AKG151"/>
      <c r="AKH151"/>
      <c r="AKI151"/>
      <c r="AKJ151"/>
      <c r="AKK151"/>
      <c r="AKL151"/>
      <c r="AKM151"/>
      <c r="AKN151"/>
      <c r="AKO151"/>
      <c r="AKP151"/>
      <c r="AKQ151"/>
      <c r="AKR151"/>
      <c r="AKS151"/>
      <c r="AKT151"/>
      <c r="AKU151"/>
      <c r="AKV151"/>
      <c r="AKW151"/>
      <c r="AKX151"/>
      <c r="AKY151"/>
      <c r="AKZ151"/>
      <c r="ALA151"/>
      <c r="ALB151"/>
      <c r="ALC151"/>
      <c r="ALD151"/>
      <c r="ALE151"/>
      <c r="ALF151"/>
      <c r="ALG151"/>
      <c r="ALH151"/>
      <c r="ALI151"/>
      <c r="ALJ151"/>
      <c r="ALK151"/>
      <c r="ALL151"/>
      <c r="ALM151"/>
      <c r="ALN151"/>
      <c r="ALO151"/>
      <c r="ALP151"/>
      <c r="ALQ151"/>
      <c r="ALR151"/>
      <c r="ALS151"/>
      <c r="ALT151"/>
      <c r="ALU151"/>
      <c r="ALV151"/>
      <c r="ALW151"/>
      <c r="ALX151"/>
      <c r="ALY151"/>
      <c r="ALZ151"/>
      <c r="AMA151"/>
      <c r="AMB151"/>
      <c r="AMC151"/>
      <c r="AMD151"/>
      <c r="AME151"/>
      <c r="AMF151"/>
      <c r="AMG151"/>
    </row>
    <row r="152" spans="1:1021">
      <c r="A152" s="253"/>
      <c r="B152" s="258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  <c r="PE152"/>
      <c r="PF152"/>
      <c r="PG152"/>
      <c r="PH152"/>
      <c r="PI152"/>
      <c r="PJ152"/>
      <c r="PK152"/>
      <c r="PL152"/>
      <c r="PM152"/>
      <c r="PN152"/>
      <c r="PO152"/>
      <c r="PP152"/>
      <c r="PQ152"/>
      <c r="PR152"/>
      <c r="PS152"/>
      <c r="PT152"/>
      <c r="PU152"/>
      <c r="PV152"/>
      <c r="PW152"/>
      <c r="PX152"/>
      <c r="PY152"/>
      <c r="PZ152"/>
      <c r="QA152"/>
      <c r="QB152"/>
      <c r="QC152"/>
      <c r="QD152"/>
      <c r="QE152"/>
      <c r="QF152"/>
      <c r="QG152"/>
      <c r="QH152"/>
      <c r="QI152"/>
      <c r="QJ152"/>
      <c r="QK152"/>
      <c r="QL152"/>
      <c r="QM152"/>
      <c r="QN152"/>
      <c r="QO152"/>
      <c r="QP152"/>
      <c r="QQ152"/>
      <c r="QR152"/>
      <c r="QS152"/>
      <c r="QT152"/>
      <c r="QU152"/>
      <c r="QV152"/>
      <c r="QW152"/>
      <c r="QX152"/>
      <c r="QY152"/>
      <c r="QZ152"/>
      <c r="RA152"/>
      <c r="RB152"/>
      <c r="RC152"/>
      <c r="RD152"/>
      <c r="RE152"/>
      <c r="RF152"/>
      <c r="RG152"/>
      <c r="RH152"/>
      <c r="RI152"/>
      <c r="RJ152"/>
      <c r="RK152"/>
      <c r="RL152"/>
      <c r="RM152"/>
      <c r="RN152"/>
      <c r="RO152"/>
      <c r="RP152"/>
      <c r="RQ152"/>
      <c r="RR152"/>
      <c r="RS152"/>
      <c r="RT152"/>
      <c r="RU152"/>
      <c r="RV152"/>
      <c r="RW152"/>
      <c r="RX152"/>
      <c r="RY152"/>
      <c r="RZ152"/>
      <c r="SA152"/>
      <c r="SB152"/>
      <c r="SC152"/>
      <c r="SD152"/>
      <c r="SE152"/>
      <c r="SF152"/>
      <c r="SG152"/>
      <c r="SH152"/>
      <c r="SI152"/>
      <c r="SJ152"/>
      <c r="SK152"/>
      <c r="SL152"/>
      <c r="SM152"/>
      <c r="SN152"/>
      <c r="SO152"/>
      <c r="SP152"/>
      <c r="SQ152"/>
      <c r="SR152"/>
      <c r="SS152"/>
      <c r="ST152"/>
      <c r="SU152"/>
      <c r="SV152"/>
      <c r="SW152"/>
      <c r="SX152"/>
      <c r="SY152"/>
      <c r="SZ152"/>
      <c r="TA152"/>
      <c r="TB152"/>
      <c r="TC152"/>
      <c r="TD152"/>
      <c r="TE152"/>
      <c r="TF152"/>
      <c r="TG152"/>
      <c r="TH152"/>
      <c r="TI152"/>
      <c r="TJ152"/>
      <c r="TK152"/>
      <c r="TL152"/>
      <c r="TM152"/>
      <c r="TN152"/>
      <c r="TO152"/>
      <c r="TP152"/>
      <c r="TQ152"/>
      <c r="TR152"/>
      <c r="TS152"/>
      <c r="TT152"/>
      <c r="TU152"/>
      <c r="TV152"/>
      <c r="TW152"/>
      <c r="TX152"/>
      <c r="TY152"/>
      <c r="TZ152"/>
      <c r="UA152"/>
      <c r="UB152"/>
      <c r="UC152"/>
      <c r="UD152"/>
      <c r="UE152"/>
      <c r="UF152"/>
      <c r="UG152"/>
      <c r="UH152"/>
      <c r="UI152"/>
      <c r="UJ152"/>
      <c r="UK152"/>
      <c r="UL152"/>
      <c r="UM152"/>
      <c r="UN152"/>
      <c r="UO152"/>
      <c r="UP152"/>
      <c r="UQ152"/>
      <c r="UR152"/>
      <c r="US152"/>
      <c r="UT152"/>
      <c r="UU152"/>
      <c r="UV152"/>
      <c r="UW152"/>
      <c r="UX152"/>
      <c r="UY152"/>
      <c r="UZ152"/>
      <c r="VA152"/>
      <c r="VB152"/>
      <c r="VC152"/>
      <c r="VD152"/>
      <c r="VE152"/>
      <c r="VF152"/>
      <c r="VG152"/>
      <c r="VH152"/>
      <c r="VI152"/>
      <c r="VJ152"/>
      <c r="VK152"/>
      <c r="VL152"/>
      <c r="VM152"/>
      <c r="VN152"/>
      <c r="VO152"/>
      <c r="VP152"/>
      <c r="VQ152"/>
      <c r="VR152"/>
      <c r="VS152"/>
      <c r="VT152"/>
      <c r="VU152"/>
      <c r="VV152"/>
      <c r="VW152"/>
      <c r="VX152"/>
      <c r="VY152"/>
      <c r="VZ152"/>
      <c r="WA152"/>
      <c r="WB152"/>
      <c r="WC152"/>
      <c r="WD152"/>
      <c r="WE152"/>
      <c r="WF152"/>
      <c r="WG152"/>
      <c r="WH152"/>
      <c r="WI152"/>
      <c r="WJ152"/>
      <c r="WK152"/>
      <c r="WL152"/>
      <c r="WM152"/>
      <c r="WN152"/>
      <c r="WO152"/>
      <c r="WP152"/>
      <c r="WQ152"/>
      <c r="WR152"/>
      <c r="WS152"/>
      <c r="WT152"/>
      <c r="WU152"/>
      <c r="WV152"/>
      <c r="WW152"/>
      <c r="WX152"/>
      <c r="WY152"/>
      <c r="WZ152"/>
      <c r="XA152"/>
      <c r="XB152"/>
      <c r="XC152"/>
      <c r="XD152"/>
      <c r="XE152"/>
      <c r="XF152"/>
      <c r="XG152"/>
      <c r="XH152"/>
      <c r="XI152"/>
      <c r="XJ152"/>
      <c r="XK152"/>
      <c r="XL152"/>
      <c r="XM152"/>
      <c r="XN152"/>
      <c r="XO152"/>
      <c r="XP152"/>
      <c r="XQ152"/>
      <c r="XR152"/>
      <c r="XS152"/>
      <c r="XT152"/>
      <c r="XU152"/>
      <c r="XV152"/>
      <c r="XW152"/>
      <c r="XX152"/>
      <c r="XY152"/>
      <c r="XZ152"/>
      <c r="YA152"/>
      <c r="YB152"/>
      <c r="YC152"/>
      <c r="YD152"/>
      <c r="YE152"/>
      <c r="YF152"/>
      <c r="YG152"/>
      <c r="YH152"/>
      <c r="YI152"/>
      <c r="YJ152"/>
      <c r="YK152"/>
      <c r="YL152"/>
      <c r="YM152"/>
      <c r="YN152"/>
      <c r="YO152"/>
      <c r="YP152"/>
      <c r="YQ152"/>
      <c r="YR152"/>
      <c r="YS152"/>
      <c r="YT152"/>
      <c r="YU152"/>
      <c r="YV152"/>
      <c r="YW152"/>
      <c r="YX152"/>
      <c r="YY152"/>
      <c r="YZ152"/>
      <c r="ZA152"/>
      <c r="ZB152"/>
      <c r="ZC152"/>
      <c r="ZD152"/>
      <c r="ZE152"/>
      <c r="ZF152"/>
      <c r="ZG152"/>
      <c r="ZH152"/>
      <c r="ZI152"/>
      <c r="ZJ152"/>
      <c r="ZK152"/>
      <c r="ZL152"/>
      <c r="ZM152"/>
      <c r="ZN152"/>
      <c r="ZO152"/>
      <c r="ZP152"/>
      <c r="ZQ152"/>
      <c r="ZR152"/>
      <c r="ZS152"/>
      <c r="ZT152"/>
      <c r="ZU152"/>
      <c r="ZV152"/>
      <c r="ZW152"/>
      <c r="ZX152"/>
      <c r="ZY152"/>
      <c r="ZZ152"/>
      <c r="AAA152"/>
      <c r="AAB152"/>
      <c r="AAC152"/>
      <c r="AAD152"/>
      <c r="AAE152"/>
      <c r="AAF152"/>
      <c r="AAG152"/>
      <c r="AAH152"/>
      <c r="AAI152"/>
      <c r="AAJ152"/>
      <c r="AAK152"/>
      <c r="AAL152"/>
      <c r="AAM152"/>
      <c r="AAN152"/>
      <c r="AAO152"/>
      <c r="AAP152"/>
      <c r="AAQ152"/>
      <c r="AAR152"/>
      <c r="AAS152"/>
      <c r="AAT152"/>
      <c r="AAU152"/>
      <c r="AAV152"/>
      <c r="AAW152"/>
      <c r="AAX152"/>
      <c r="AAY152"/>
      <c r="AAZ152"/>
      <c r="ABA152"/>
      <c r="ABB152"/>
      <c r="ABC152"/>
      <c r="ABD152"/>
      <c r="ABE152"/>
      <c r="ABF152"/>
      <c r="ABG152"/>
      <c r="ABH152"/>
      <c r="ABI152"/>
      <c r="ABJ152"/>
      <c r="ABK152"/>
      <c r="ABL152"/>
      <c r="ABM152"/>
      <c r="ABN152"/>
      <c r="ABO152"/>
      <c r="ABP152"/>
      <c r="ABQ152"/>
      <c r="ABR152"/>
      <c r="ABS152"/>
      <c r="ABT152"/>
      <c r="ABU152"/>
      <c r="ABV152"/>
      <c r="ABW152"/>
      <c r="ABX152"/>
      <c r="ABY152"/>
      <c r="ABZ152"/>
      <c r="ACA152"/>
      <c r="ACB152"/>
      <c r="ACC152"/>
      <c r="ACD152"/>
      <c r="ACE152"/>
      <c r="ACF152"/>
      <c r="ACG152"/>
      <c r="ACH152"/>
      <c r="ACI152"/>
      <c r="ACJ152"/>
      <c r="ACK152"/>
      <c r="ACL152"/>
      <c r="ACM152"/>
      <c r="ACN152"/>
      <c r="ACO152"/>
      <c r="ACP152"/>
      <c r="ACQ152"/>
      <c r="ACR152"/>
      <c r="ACS152"/>
      <c r="ACT152"/>
      <c r="ACU152"/>
      <c r="ACV152"/>
      <c r="ACW152"/>
      <c r="ACX152"/>
      <c r="ACY152"/>
      <c r="ACZ152"/>
      <c r="ADA152"/>
      <c r="ADB152"/>
      <c r="ADC152"/>
      <c r="ADD152"/>
      <c r="ADE152"/>
      <c r="ADF152"/>
      <c r="ADG152"/>
      <c r="ADH152"/>
      <c r="ADI152"/>
      <c r="ADJ152"/>
      <c r="ADK152"/>
      <c r="ADL152"/>
      <c r="ADM152"/>
      <c r="ADN152"/>
      <c r="ADO152"/>
      <c r="ADP152"/>
      <c r="ADQ152"/>
      <c r="ADR152"/>
      <c r="ADS152"/>
      <c r="ADT152"/>
      <c r="ADU152"/>
      <c r="ADV152"/>
      <c r="ADW152"/>
      <c r="ADX152"/>
      <c r="ADY152"/>
      <c r="ADZ152"/>
      <c r="AEA152"/>
      <c r="AEB152"/>
      <c r="AEC152"/>
      <c r="AED152"/>
      <c r="AEE152"/>
      <c r="AEF152"/>
      <c r="AEG152"/>
      <c r="AEH152"/>
      <c r="AEI152"/>
      <c r="AEJ152"/>
      <c r="AEK152"/>
      <c r="AEL152"/>
      <c r="AEM152"/>
      <c r="AEN152"/>
      <c r="AEO152"/>
      <c r="AEP152"/>
      <c r="AEQ152"/>
      <c r="AER152"/>
      <c r="AES152"/>
      <c r="AET152"/>
      <c r="AEU152"/>
      <c r="AEV152"/>
      <c r="AEW152"/>
      <c r="AEX152"/>
      <c r="AEY152"/>
      <c r="AEZ152"/>
      <c r="AFA152"/>
      <c r="AFB152"/>
      <c r="AFC152"/>
      <c r="AFD152"/>
      <c r="AFE152"/>
      <c r="AFF152"/>
      <c r="AFG152"/>
      <c r="AFH152"/>
      <c r="AFI152"/>
      <c r="AFJ152"/>
      <c r="AFK152"/>
      <c r="AFL152"/>
      <c r="AFM152"/>
      <c r="AFN152"/>
      <c r="AFO152"/>
      <c r="AFP152"/>
      <c r="AFQ152"/>
      <c r="AFR152"/>
      <c r="AFS152"/>
      <c r="AFT152"/>
      <c r="AFU152"/>
      <c r="AFV152"/>
      <c r="AFW152"/>
      <c r="AFX152"/>
      <c r="AFY152"/>
      <c r="AFZ152"/>
      <c r="AGA152"/>
      <c r="AGB152"/>
      <c r="AGC152"/>
      <c r="AGD152"/>
      <c r="AGE152"/>
      <c r="AGF152"/>
      <c r="AGG152"/>
      <c r="AGH152"/>
      <c r="AGI152"/>
      <c r="AGJ152"/>
      <c r="AGK152"/>
      <c r="AGL152"/>
      <c r="AGM152"/>
      <c r="AGN152"/>
      <c r="AGO152"/>
      <c r="AGP152"/>
      <c r="AGQ152"/>
      <c r="AGR152"/>
      <c r="AGS152"/>
      <c r="AGT152"/>
      <c r="AGU152"/>
      <c r="AGV152"/>
      <c r="AGW152"/>
      <c r="AGX152"/>
      <c r="AGY152"/>
      <c r="AGZ152"/>
      <c r="AHA152"/>
      <c r="AHB152"/>
      <c r="AHC152"/>
      <c r="AHD152"/>
      <c r="AHE152"/>
      <c r="AHF152"/>
      <c r="AHG152"/>
      <c r="AHH152"/>
      <c r="AHI152"/>
      <c r="AHJ152"/>
      <c r="AHK152"/>
      <c r="AHL152"/>
      <c r="AHM152"/>
      <c r="AHN152"/>
      <c r="AHO152"/>
      <c r="AHP152"/>
      <c r="AHQ152"/>
      <c r="AHR152"/>
      <c r="AHS152"/>
      <c r="AHT152"/>
      <c r="AHU152"/>
      <c r="AHV152"/>
      <c r="AHW152"/>
      <c r="AHX152"/>
      <c r="AHY152"/>
      <c r="AHZ152"/>
      <c r="AIA152"/>
      <c r="AIB152"/>
      <c r="AIC152"/>
      <c r="AID152"/>
      <c r="AIE152"/>
      <c r="AIF152"/>
      <c r="AIG152"/>
      <c r="AIH152"/>
      <c r="AII152"/>
      <c r="AIJ152"/>
      <c r="AIK152"/>
      <c r="AIL152"/>
      <c r="AIM152"/>
      <c r="AIN152"/>
      <c r="AIO152"/>
      <c r="AIP152"/>
      <c r="AIQ152"/>
      <c r="AIR152"/>
      <c r="AIS152"/>
      <c r="AIT152"/>
      <c r="AIU152"/>
      <c r="AIV152"/>
      <c r="AIW152"/>
      <c r="AIX152"/>
      <c r="AIY152"/>
      <c r="AIZ152"/>
      <c r="AJA152"/>
      <c r="AJB152"/>
      <c r="AJC152"/>
      <c r="AJD152"/>
      <c r="AJE152"/>
      <c r="AJF152"/>
      <c r="AJG152"/>
      <c r="AJH152"/>
      <c r="AJI152"/>
      <c r="AJJ152"/>
      <c r="AJK152"/>
      <c r="AJL152"/>
      <c r="AJM152"/>
      <c r="AJN152"/>
      <c r="AJO152"/>
      <c r="AJP152"/>
      <c r="AJQ152"/>
      <c r="AJR152"/>
      <c r="AJS152"/>
      <c r="AJT152"/>
      <c r="AJU152"/>
      <c r="AJV152"/>
      <c r="AJW152"/>
      <c r="AJX152"/>
      <c r="AJY152"/>
      <c r="AJZ152"/>
      <c r="AKA152"/>
      <c r="AKB152"/>
      <c r="AKC152"/>
      <c r="AKD152"/>
      <c r="AKE152"/>
      <c r="AKF152"/>
      <c r="AKG152"/>
      <c r="AKH152"/>
      <c r="AKI152"/>
      <c r="AKJ152"/>
      <c r="AKK152"/>
      <c r="AKL152"/>
      <c r="AKM152"/>
      <c r="AKN152"/>
      <c r="AKO152"/>
      <c r="AKP152"/>
      <c r="AKQ152"/>
      <c r="AKR152"/>
      <c r="AKS152"/>
      <c r="AKT152"/>
      <c r="AKU152"/>
      <c r="AKV152"/>
      <c r="AKW152"/>
      <c r="AKX152"/>
      <c r="AKY152"/>
      <c r="AKZ152"/>
      <c r="ALA152"/>
      <c r="ALB152"/>
      <c r="ALC152"/>
      <c r="ALD152"/>
      <c r="ALE152"/>
      <c r="ALF152"/>
      <c r="ALG152"/>
      <c r="ALH152"/>
      <c r="ALI152"/>
      <c r="ALJ152"/>
      <c r="ALK152"/>
      <c r="ALL152"/>
      <c r="ALM152"/>
      <c r="ALN152"/>
      <c r="ALO152"/>
      <c r="ALP152"/>
      <c r="ALQ152"/>
      <c r="ALR152"/>
      <c r="ALS152"/>
      <c r="ALT152"/>
      <c r="ALU152"/>
      <c r="ALV152"/>
      <c r="ALW152"/>
      <c r="ALX152"/>
      <c r="ALY152"/>
      <c r="ALZ152"/>
      <c r="AMA152"/>
      <c r="AMB152"/>
      <c r="AMC152"/>
      <c r="AMD152"/>
      <c r="AME152"/>
      <c r="AMF152"/>
      <c r="AMG152"/>
    </row>
    <row r="153" spans="1:1021">
      <c r="A153" s="956" t="s">
        <v>576</v>
      </c>
      <c r="B153" s="957"/>
      <c r="C153" s="956" t="s">
        <v>554</v>
      </c>
      <c r="D153" s="957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  <c r="PE153"/>
      <c r="PF153"/>
      <c r="PG153"/>
      <c r="PH153"/>
      <c r="PI153"/>
      <c r="PJ153"/>
      <c r="PK153"/>
      <c r="PL153"/>
      <c r="PM153"/>
      <c r="PN153"/>
      <c r="PO153"/>
      <c r="PP153"/>
      <c r="PQ153"/>
      <c r="PR153"/>
      <c r="PS153"/>
      <c r="PT153"/>
      <c r="PU153"/>
      <c r="PV153"/>
      <c r="PW153"/>
      <c r="PX153"/>
      <c r="PY153"/>
      <c r="PZ153"/>
      <c r="QA153"/>
      <c r="QB153"/>
      <c r="QC153"/>
      <c r="QD153"/>
      <c r="QE153"/>
      <c r="QF153"/>
      <c r="QG153"/>
      <c r="QH153"/>
      <c r="QI153"/>
      <c r="QJ153"/>
      <c r="QK153"/>
      <c r="QL153"/>
      <c r="QM153"/>
      <c r="QN153"/>
      <c r="QO153"/>
      <c r="QP153"/>
      <c r="QQ153"/>
      <c r="QR153"/>
      <c r="QS153"/>
      <c r="QT153"/>
      <c r="QU153"/>
      <c r="QV153"/>
      <c r="QW153"/>
      <c r="QX153"/>
      <c r="QY153"/>
      <c r="QZ153"/>
      <c r="RA153"/>
      <c r="RB153"/>
      <c r="RC153"/>
      <c r="RD153"/>
      <c r="RE153"/>
      <c r="RF153"/>
      <c r="RG153"/>
      <c r="RH153"/>
      <c r="RI153"/>
      <c r="RJ153"/>
      <c r="RK153"/>
      <c r="RL153"/>
      <c r="RM153"/>
      <c r="RN153"/>
      <c r="RO153"/>
      <c r="RP153"/>
      <c r="RQ153"/>
      <c r="RR153"/>
      <c r="RS153"/>
      <c r="RT153"/>
      <c r="RU153"/>
      <c r="RV153"/>
      <c r="RW153"/>
      <c r="RX153"/>
      <c r="RY153"/>
      <c r="RZ153"/>
      <c r="SA153"/>
      <c r="SB153"/>
      <c r="SC153"/>
      <c r="SD153"/>
      <c r="SE153"/>
      <c r="SF153"/>
      <c r="SG153"/>
      <c r="SH153"/>
      <c r="SI153"/>
      <c r="SJ153"/>
      <c r="SK153"/>
      <c r="SL153"/>
      <c r="SM153"/>
      <c r="SN153"/>
      <c r="SO153"/>
      <c r="SP153"/>
      <c r="SQ153"/>
      <c r="SR153"/>
      <c r="SS153"/>
      <c r="ST153"/>
      <c r="SU153"/>
      <c r="SV153"/>
      <c r="SW153"/>
      <c r="SX153"/>
      <c r="SY153"/>
      <c r="SZ153"/>
      <c r="TA153"/>
      <c r="TB153"/>
      <c r="TC153"/>
      <c r="TD153"/>
      <c r="TE153"/>
      <c r="TF153"/>
      <c r="TG153"/>
      <c r="TH153"/>
      <c r="TI153"/>
      <c r="TJ153"/>
      <c r="TK153"/>
      <c r="TL153"/>
      <c r="TM153"/>
      <c r="TN153"/>
      <c r="TO153"/>
      <c r="TP153"/>
      <c r="TQ153"/>
      <c r="TR153"/>
      <c r="TS153"/>
      <c r="TT153"/>
      <c r="TU153"/>
      <c r="TV153"/>
      <c r="TW153"/>
      <c r="TX153"/>
      <c r="TY153"/>
      <c r="TZ153"/>
      <c r="UA153"/>
      <c r="UB153"/>
      <c r="UC153"/>
      <c r="UD153"/>
      <c r="UE153"/>
      <c r="UF153"/>
      <c r="UG153"/>
      <c r="UH153"/>
      <c r="UI153"/>
      <c r="UJ153"/>
      <c r="UK153"/>
      <c r="UL153"/>
      <c r="UM153"/>
      <c r="UN153"/>
      <c r="UO153"/>
      <c r="UP153"/>
      <c r="UQ153"/>
      <c r="UR153"/>
      <c r="US153"/>
      <c r="UT153"/>
      <c r="UU153"/>
      <c r="UV153"/>
      <c r="UW153"/>
      <c r="UX153"/>
      <c r="UY153"/>
      <c r="UZ153"/>
      <c r="VA153"/>
      <c r="VB153"/>
      <c r="VC153"/>
      <c r="VD153"/>
      <c r="VE153"/>
      <c r="VF153"/>
      <c r="VG153"/>
      <c r="VH153"/>
      <c r="VI153"/>
      <c r="VJ153"/>
      <c r="VK153"/>
      <c r="VL153"/>
      <c r="VM153"/>
      <c r="VN153"/>
      <c r="VO153"/>
      <c r="VP153"/>
      <c r="VQ153"/>
      <c r="VR153"/>
      <c r="VS153"/>
      <c r="VT153"/>
      <c r="VU153"/>
      <c r="VV153"/>
      <c r="VW153"/>
      <c r="VX153"/>
      <c r="VY153"/>
      <c r="VZ153"/>
      <c r="WA153"/>
      <c r="WB153"/>
      <c r="WC153"/>
      <c r="WD153"/>
      <c r="WE153"/>
      <c r="WF153"/>
      <c r="WG153"/>
      <c r="WH153"/>
      <c r="WI153"/>
      <c r="WJ153"/>
      <c r="WK153"/>
      <c r="WL153"/>
      <c r="WM153"/>
      <c r="WN153"/>
      <c r="WO153"/>
      <c r="WP153"/>
      <c r="WQ153"/>
      <c r="WR153"/>
      <c r="WS153"/>
      <c r="WT153"/>
      <c r="WU153"/>
      <c r="WV153"/>
      <c r="WW153"/>
      <c r="WX153"/>
      <c r="WY153"/>
      <c r="WZ153"/>
      <c r="XA153"/>
      <c r="XB153"/>
      <c r="XC153"/>
      <c r="XD153"/>
      <c r="XE153"/>
      <c r="XF153"/>
      <c r="XG153"/>
      <c r="XH153"/>
      <c r="XI153"/>
      <c r="XJ153"/>
      <c r="XK153"/>
      <c r="XL153"/>
      <c r="XM153"/>
      <c r="XN153"/>
      <c r="XO153"/>
      <c r="XP153"/>
      <c r="XQ153"/>
      <c r="XR153"/>
      <c r="XS153"/>
      <c r="XT153"/>
      <c r="XU153"/>
      <c r="XV153"/>
      <c r="XW153"/>
      <c r="XX153"/>
      <c r="XY153"/>
      <c r="XZ153"/>
      <c r="YA153"/>
      <c r="YB153"/>
      <c r="YC153"/>
      <c r="YD153"/>
      <c r="YE153"/>
      <c r="YF153"/>
      <c r="YG153"/>
      <c r="YH153"/>
      <c r="YI153"/>
      <c r="YJ153"/>
      <c r="YK153"/>
      <c r="YL153"/>
      <c r="YM153"/>
      <c r="YN153"/>
      <c r="YO153"/>
      <c r="YP153"/>
      <c r="YQ153"/>
      <c r="YR153"/>
      <c r="YS153"/>
      <c r="YT153"/>
      <c r="YU153"/>
      <c r="YV153"/>
      <c r="YW153"/>
      <c r="YX153"/>
      <c r="YY153"/>
      <c r="YZ153"/>
      <c r="ZA153"/>
      <c r="ZB153"/>
      <c r="ZC153"/>
      <c r="ZD153"/>
      <c r="ZE153"/>
      <c r="ZF153"/>
      <c r="ZG153"/>
      <c r="ZH153"/>
      <c r="ZI153"/>
      <c r="ZJ153"/>
      <c r="ZK153"/>
      <c r="ZL153"/>
      <c r="ZM153"/>
      <c r="ZN153"/>
      <c r="ZO153"/>
      <c r="ZP153"/>
      <c r="ZQ153"/>
      <c r="ZR153"/>
      <c r="ZS153"/>
      <c r="ZT153"/>
      <c r="ZU153"/>
      <c r="ZV153"/>
      <c r="ZW153"/>
      <c r="ZX153"/>
      <c r="ZY153"/>
      <c r="ZZ153"/>
      <c r="AAA153"/>
      <c r="AAB153"/>
      <c r="AAC153"/>
      <c r="AAD153"/>
      <c r="AAE153"/>
      <c r="AAF153"/>
      <c r="AAG153"/>
      <c r="AAH153"/>
      <c r="AAI153"/>
      <c r="AAJ153"/>
      <c r="AAK153"/>
      <c r="AAL153"/>
      <c r="AAM153"/>
      <c r="AAN153"/>
      <c r="AAO153"/>
      <c r="AAP153"/>
      <c r="AAQ153"/>
      <c r="AAR153"/>
      <c r="AAS153"/>
      <c r="AAT153"/>
      <c r="AAU153"/>
      <c r="AAV153"/>
      <c r="AAW153"/>
      <c r="AAX153"/>
      <c r="AAY153"/>
      <c r="AAZ153"/>
      <c r="ABA153"/>
      <c r="ABB153"/>
      <c r="ABC153"/>
      <c r="ABD153"/>
      <c r="ABE153"/>
      <c r="ABF153"/>
      <c r="ABG153"/>
      <c r="ABH153"/>
      <c r="ABI153"/>
      <c r="ABJ153"/>
      <c r="ABK153"/>
      <c r="ABL153"/>
      <c r="ABM153"/>
      <c r="ABN153"/>
      <c r="ABO153"/>
      <c r="ABP153"/>
      <c r="ABQ153"/>
      <c r="ABR153"/>
      <c r="ABS153"/>
      <c r="ABT153"/>
      <c r="ABU153"/>
      <c r="ABV153"/>
      <c r="ABW153"/>
      <c r="ABX153"/>
      <c r="ABY153"/>
      <c r="ABZ153"/>
      <c r="ACA153"/>
      <c r="ACB153"/>
      <c r="ACC153"/>
      <c r="ACD153"/>
      <c r="ACE153"/>
      <c r="ACF153"/>
      <c r="ACG153"/>
      <c r="ACH153"/>
      <c r="ACI153"/>
      <c r="ACJ153"/>
      <c r="ACK153"/>
      <c r="ACL153"/>
      <c r="ACM153"/>
      <c r="ACN153"/>
      <c r="ACO153"/>
      <c r="ACP153"/>
      <c r="ACQ153"/>
      <c r="ACR153"/>
      <c r="ACS153"/>
      <c r="ACT153"/>
      <c r="ACU153"/>
      <c r="ACV153"/>
      <c r="ACW153"/>
      <c r="ACX153"/>
      <c r="ACY153"/>
      <c r="ACZ153"/>
      <c r="ADA153"/>
      <c r="ADB153"/>
      <c r="ADC153"/>
      <c r="ADD153"/>
      <c r="ADE153"/>
      <c r="ADF153"/>
      <c r="ADG153"/>
      <c r="ADH153"/>
      <c r="ADI153"/>
      <c r="ADJ153"/>
      <c r="ADK153"/>
      <c r="ADL153"/>
      <c r="ADM153"/>
      <c r="ADN153"/>
      <c r="ADO153"/>
      <c r="ADP153"/>
      <c r="ADQ153"/>
      <c r="ADR153"/>
      <c r="ADS153"/>
      <c r="ADT153"/>
      <c r="ADU153"/>
      <c r="ADV153"/>
      <c r="ADW153"/>
      <c r="ADX153"/>
      <c r="ADY153"/>
      <c r="ADZ153"/>
      <c r="AEA153"/>
      <c r="AEB153"/>
      <c r="AEC153"/>
      <c r="AED153"/>
      <c r="AEE153"/>
      <c r="AEF153"/>
      <c r="AEG153"/>
      <c r="AEH153"/>
      <c r="AEI153"/>
      <c r="AEJ153"/>
      <c r="AEK153"/>
      <c r="AEL153"/>
      <c r="AEM153"/>
      <c r="AEN153"/>
      <c r="AEO153"/>
      <c r="AEP153"/>
      <c r="AEQ153"/>
      <c r="AER153"/>
      <c r="AES153"/>
      <c r="AET153"/>
      <c r="AEU153"/>
      <c r="AEV153"/>
      <c r="AEW153"/>
      <c r="AEX153"/>
      <c r="AEY153"/>
      <c r="AEZ153"/>
      <c r="AFA153"/>
      <c r="AFB153"/>
      <c r="AFC153"/>
      <c r="AFD153"/>
      <c r="AFE153"/>
      <c r="AFF153"/>
      <c r="AFG153"/>
      <c r="AFH153"/>
      <c r="AFI153"/>
      <c r="AFJ153"/>
      <c r="AFK153"/>
      <c r="AFL153"/>
      <c r="AFM153"/>
      <c r="AFN153"/>
      <c r="AFO153"/>
      <c r="AFP153"/>
      <c r="AFQ153"/>
      <c r="AFR153"/>
      <c r="AFS153"/>
      <c r="AFT153"/>
      <c r="AFU153"/>
      <c r="AFV153"/>
      <c r="AFW153"/>
      <c r="AFX153"/>
      <c r="AFY153"/>
      <c r="AFZ153"/>
      <c r="AGA153"/>
      <c r="AGB153"/>
      <c r="AGC153"/>
      <c r="AGD153"/>
      <c r="AGE153"/>
      <c r="AGF153"/>
      <c r="AGG153"/>
      <c r="AGH153"/>
      <c r="AGI153"/>
      <c r="AGJ153"/>
      <c r="AGK153"/>
      <c r="AGL153"/>
      <c r="AGM153"/>
      <c r="AGN153"/>
      <c r="AGO153"/>
      <c r="AGP153"/>
      <c r="AGQ153"/>
      <c r="AGR153"/>
      <c r="AGS153"/>
      <c r="AGT153"/>
      <c r="AGU153"/>
      <c r="AGV153"/>
      <c r="AGW153"/>
      <c r="AGX153"/>
      <c r="AGY153"/>
      <c r="AGZ153"/>
      <c r="AHA153"/>
      <c r="AHB153"/>
      <c r="AHC153"/>
      <c r="AHD153"/>
      <c r="AHE153"/>
      <c r="AHF153"/>
      <c r="AHG153"/>
      <c r="AHH153"/>
      <c r="AHI153"/>
      <c r="AHJ153"/>
      <c r="AHK153"/>
      <c r="AHL153"/>
      <c r="AHM153"/>
      <c r="AHN153"/>
      <c r="AHO153"/>
      <c r="AHP153"/>
      <c r="AHQ153"/>
      <c r="AHR153"/>
      <c r="AHS153"/>
      <c r="AHT153"/>
      <c r="AHU153"/>
      <c r="AHV153"/>
      <c r="AHW153"/>
      <c r="AHX153"/>
      <c r="AHY153"/>
      <c r="AHZ153"/>
      <c r="AIA153"/>
      <c r="AIB153"/>
      <c r="AIC153"/>
      <c r="AID153"/>
      <c r="AIE153"/>
      <c r="AIF153"/>
      <c r="AIG153"/>
      <c r="AIH153"/>
      <c r="AII153"/>
      <c r="AIJ153"/>
      <c r="AIK153"/>
      <c r="AIL153"/>
      <c r="AIM153"/>
      <c r="AIN153"/>
      <c r="AIO153"/>
      <c r="AIP153"/>
      <c r="AIQ153"/>
      <c r="AIR153"/>
      <c r="AIS153"/>
      <c r="AIT153"/>
      <c r="AIU153"/>
      <c r="AIV153"/>
      <c r="AIW153"/>
      <c r="AIX153"/>
      <c r="AIY153"/>
      <c r="AIZ153"/>
      <c r="AJA153"/>
      <c r="AJB153"/>
      <c r="AJC153"/>
      <c r="AJD153"/>
      <c r="AJE153"/>
      <c r="AJF153"/>
      <c r="AJG153"/>
      <c r="AJH153"/>
      <c r="AJI153"/>
      <c r="AJJ153"/>
      <c r="AJK153"/>
      <c r="AJL153"/>
      <c r="AJM153"/>
      <c r="AJN153"/>
      <c r="AJO153"/>
      <c r="AJP153"/>
      <c r="AJQ153"/>
      <c r="AJR153"/>
      <c r="AJS153"/>
      <c r="AJT153"/>
      <c r="AJU153"/>
      <c r="AJV153"/>
      <c r="AJW153"/>
      <c r="AJX153"/>
      <c r="AJY153"/>
      <c r="AJZ153"/>
      <c r="AKA153"/>
      <c r="AKB153"/>
      <c r="AKC153"/>
      <c r="AKD153"/>
      <c r="AKE153"/>
      <c r="AKF153"/>
      <c r="AKG153"/>
      <c r="AKH153"/>
      <c r="AKI153"/>
      <c r="AKJ153"/>
      <c r="AKK153"/>
      <c r="AKL153"/>
      <c r="AKM153"/>
      <c r="AKN153"/>
      <c r="AKO153"/>
      <c r="AKP153"/>
      <c r="AKQ153"/>
      <c r="AKR153"/>
      <c r="AKS153"/>
      <c r="AKT153"/>
      <c r="AKU153"/>
      <c r="AKV153"/>
      <c r="AKW153"/>
      <c r="AKX153"/>
      <c r="AKY153"/>
      <c r="AKZ153"/>
      <c r="ALA153"/>
      <c r="ALB153"/>
      <c r="ALC153"/>
      <c r="ALD153"/>
      <c r="ALE153"/>
      <c r="ALF153"/>
      <c r="ALG153"/>
      <c r="ALH153"/>
      <c r="ALI153"/>
      <c r="ALJ153"/>
      <c r="ALK153"/>
      <c r="ALL153"/>
      <c r="ALM153"/>
      <c r="ALN153"/>
      <c r="ALO153"/>
      <c r="ALP153"/>
      <c r="ALQ153"/>
      <c r="ALR153"/>
      <c r="ALS153"/>
      <c r="ALT153"/>
      <c r="ALU153"/>
      <c r="ALV153"/>
      <c r="ALW153"/>
      <c r="ALX153"/>
      <c r="ALY153"/>
      <c r="ALZ153"/>
      <c r="AMA153"/>
      <c r="AMB153"/>
      <c r="AMC153"/>
      <c r="AMD153"/>
      <c r="AME153"/>
      <c r="AMF153"/>
      <c r="AMG153"/>
    </row>
    <row r="154" spans="1:1021" ht="38.25" customHeight="1">
      <c r="A154" s="243" t="s">
        <v>557</v>
      </c>
      <c r="B154" s="244" t="s">
        <v>565</v>
      </c>
      <c r="C154" s="244" t="s">
        <v>559</v>
      </c>
      <c r="D154" s="244" t="s">
        <v>560</v>
      </c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  <c r="PE154"/>
      <c r="PF154"/>
      <c r="PG154"/>
      <c r="PH154"/>
      <c r="PI154"/>
      <c r="PJ154"/>
      <c r="PK154"/>
      <c r="PL154"/>
      <c r="PM154"/>
      <c r="PN154"/>
      <c r="PO154"/>
      <c r="PP154"/>
      <c r="PQ154"/>
      <c r="PR154"/>
      <c r="PS154"/>
      <c r="PT154"/>
      <c r="PU154"/>
      <c r="PV154"/>
      <c r="PW154"/>
      <c r="PX154"/>
      <c r="PY154"/>
      <c r="PZ154"/>
      <c r="QA154"/>
      <c r="QB154"/>
      <c r="QC154"/>
      <c r="QD154"/>
      <c r="QE154"/>
      <c r="QF154"/>
      <c r="QG154"/>
      <c r="QH154"/>
      <c r="QI154"/>
      <c r="QJ154"/>
      <c r="QK154"/>
      <c r="QL154"/>
      <c r="QM154"/>
      <c r="QN154"/>
      <c r="QO154"/>
      <c r="QP154"/>
      <c r="QQ154"/>
      <c r="QR154"/>
      <c r="QS154"/>
      <c r="QT154"/>
      <c r="QU154"/>
      <c r="QV154"/>
      <c r="QW154"/>
      <c r="QX154"/>
      <c r="QY154"/>
      <c r="QZ154"/>
      <c r="RA154"/>
      <c r="RB154"/>
      <c r="RC154"/>
      <c r="RD154"/>
      <c r="RE154"/>
      <c r="RF154"/>
      <c r="RG154"/>
      <c r="RH154"/>
      <c r="RI154"/>
      <c r="RJ154"/>
      <c r="RK154"/>
      <c r="RL154"/>
      <c r="RM154"/>
      <c r="RN154"/>
      <c r="RO154"/>
      <c r="RP154"/>
      <c r="RQ154"/>
      <c r="RR154"/>
      <c r="RS154"/>
      <c r="RT154"/>
      <c r="RU154"/>
      <c r="RV154"/>
      <c r="RW154"/>
      <c r="RX154"/>
      <c r="RY154"/>
      <c r="RZ154"/>
      <c r="SA154"/>
      <c r="SB154"/>
      <c r="SC154"/>
      <c r="SD154"/>
      <c r="SE154"/>
      <c r="SF154"/>
      <c r="SG154"/>
      <c r="SH154"/>
      <c r="SI154"/>
      <c r="SJ154"/>
      <c r="SK154"/>
      <c r="SL154"/>
      <c r="SM154"/>
      <c r="SN154"/>
      <c r="SO154"/>
      <c r="SP154"/>
      <c r="SQ154"/>
      <c r="SR154"/>
      <c r="SS154"/>
      <c r="ST154"/>
      <c r="SU154"/>
      <c r="SV154"/>
      <c r="SW154"/>
      <c r="SX154"/>
      <c r="SY154"/>
      <c r="SZ154"/>
      <c r="TA154"/>
      <c r="TB154"/>
      <c r="TC154"/>
      <c r="TD154"/>
      <c r="TE154"/>
      <c r="TF154"/>
      <c r="TG154"/>
      <c r="TH154"/>
      <c r="TI154"/>
      <c r="TJ154"/>
      <c r="TK154"/>
      <c r="TL154"/>
      <c r="TM154"/>
      <c r="TN154"/>
      <c r="TO154"/>
      <c r="TP154"/>
      <c r="TQ154"/>
      <c r="TR154"/>
      <c r="TS154"/>
      <c r="TT154"/>
      <c r="TU154"/>
      <c r="TV154"/>
      <c r="TW154"/>
      <c r="TX154"/>
      <c r="TY154"/>
      <c r="TZ154"/>
      <c r="UA154"/>
      <c r="UB154"/>
      <c r="UC154"/>
      <c r="UD154"/>
      <c r="UE154"/>
      <c r="UF154"/>
      <c r="UG154"/>
      <c r="UH154"/>
      <c r="UI154"/>
      <c r="UJ154"/>
      <c r="UK154"/>
      <c r="UL154"/>
      <c r="UM154"/>
      <c r="UN154"/>
      <c r="UO154"/>
      <c r="UP154"/>
      <c r="UQ154"/>
      <c r="UR154"/>
      <c r="US154"/>
      <c r="UT154"/>
      <c r="UU154"/>
      <c r="UV154"/>
      <c r="UW154"/>
      <c r="UX154"/>
      <c r="UY154"/>
      <c r="UZ154"/>
      <c r="VA154"/>
      <c r="VB154"/>
      <c r="VC154"/>
      <c r="VD154"/>
      <c r="VE154"/>
      <c r="VF154"/>
      <c r="VG154"/>
      <c r="VH154"/>
      <c r="VI154"/>
      <c r="VJ154"/>
      <c r="VK154"/>
      <c r="VL154"/>
      <c r="VM154"/>
      <c r="VN154"/>
      <c r="VO154"/>
      <c r="VP154"/>
      <c r="VQ154"/>
      <c r="VR154"/>
      <c r="VS154"/>
      <c r="VT154"/>
      <c r="VU154"/>
      <c r="VV154"/>
      <c r="VW154"/>
      <c r="VX154"/>
      <c r="VY154"/>
      <c r="VZ154"/>
      <c r="WA154"/>
      <c r="WB154"/>
      <c r="WC154"/>
      <c r="WD154"/>
      <c r="WE154"/>
      <c r="WF154"/>
      <c r="WG154"/>
      <c r="WH154"/>
      <c r="WI154"/>
      <c r="WJ154"/>
      <c r="WK154"/>
      <c r="WL154"/>
      <c r="WM154"/>
      <c r="WN154"/>
      <c r="WO154"/>
      <c r="WP154"/>
      <c r="WQ154"/>
      <c r="WR154"/>
      <c r="WS154"/>
      <c r="WT154"/>
      <c r="WU154"/>
      <c r="WV154"/>
      <c r="WW154"/>
      <c r="WX154"/>
      <c r="WY154"/>
      <c r="WZ154"/>
      <c r="XA154"/>
      <c r="XB154"/>
      <c r="XC154"/>
      <c r="XD154"/>
      <c r="XE154"/>
      <c r="XF154"/>
      <c r="XG154"/>
      <c r="XH154"/>
      <c r="XI154"/>
      <c r="XJ154"/>
      <c r="XK154"/>
      <c r="XL154"/>
      <c r="XM154"/>
      <c r="XN154"/>
      <c r="XO154"/>
      <c r="XP154"/>
      <c r="XQ154"/>
      <c r="XR154"/>
      <c r="XS154"/>
      <c r="XT154"/>
      <c r="XU154"/>
      <c r="XV154"/>
      <c r="XW154"/>
      <c r="XX154"/>
      <c r="XY154"/>
      <c r="XZ154"/>
      <c r="YA154"/>
      <c r="YB154"/>
      <c r="YC154"/>
      <c r="YD154"/>
      <c r="YE154"/>
      <c r="YF154"/>
      <c r="YG154"/>
      <c r="YH154"/>
      <c r="YI154"/>
      <c r="YJ154"/>
      <c r="YK154"/>
      <c r="YL154"/>
      <c r="YM154"/>
      <c r="YN154"/>
      <c r="YO154"/>
      <c r="YP154"/>
      <c r="YQ154"/>
      <c r="YR154"/>
      <c r="YS154"/>
      <c r="YT154"/>
      <c r="YU154"/>
      <c r="YV154"/>
      <c r="YW154"/>
      <c r="YX154"/>
      <c r="YY154"/>
      <c r="YZ154"/>
      <c r="ZA154"/>
      <c r="ZB154"/>
      <c r="ZC154"/>
      <c r="ZD154"/>
      <c r="ZE154"/>
      <c r="ZF154"/>
      <c r="ZG154"/>
      <c r="ZH154"/>
      <c r="ZI154"/>
      <c r="ZJ154"/>
      <c r="ZK154"/>
      <c r="ZL154"/>
      <c r="ZM154"/>
      <c r="ZN154"/>
      <c r="ZO154"/>
      <c r="ZP154"/>
      <c r="ZQ154"/>
      <c r="ZR154"/>
      <c r="ZS154"/>
      <c r="ZT154"/>
      <c r="ZU154"/>
      <c r="ZV154"/>
      <c r="ZW154"/>
      <c r="ZX154"/>
      <c r="ZY154"/>
      <c r="ZZ154"/>
      <c r="AAA154"/>
      <c r="AAB154"/>
      <c r="AAC154"/>
      <c r="AAD154"/>
      <c r="AAE154"/>
      <c r="AAF154"/>
      <c r="AAG154"/>
      <c r="AAH154"/>
      <c r="AAI154"/>
      <c r="AAJ154"/>
      <c r="AAK154"/>
      <c r="AAL154"/>
      <c r="AAM154"/>
      <c r="AAN154"/>
      <c r="AAO154"/>
      <c r="AAP154"/>
      <c r="AAQ154"/>
      <c r="AAR154"/>
      <c r="AAS154"/>
      <c r="AAT154"/>
      <c r="AAU154"/>
      <c r="AAV154"/>
      <c r="AAW154"/>
      <c r="AAX154"/>
      <c r="AAY154"/>
      <c r="AAZ154"/>
      <c r="ABA154"/>
      <c r="ABB154"/>
      <c r="ABC154"/>
      <c r="ABD154"/>
      <c r="ABE154"/>
      <c r="ABF154"/>
      <c r="ABG154"/>
      <c r="ABH154"/>
      <c r="ABI154"/>
      <c r="ABJ154"/>
      <c r="ABK154"/>
      <c r="ABL154"/>
      <c r="ABM154"/>
      <c r="ABN154"/>
      <c r="ABO154"/>
      <c r="ABP154"/>
      <c r="ABQ154"/>
      <c r="ABR154"/>
      <c r="ABS154"/>
      <c r="ABT154"/>
      <c r="ABU154"/>
      <c r="ABV154"/>
      <c r="ABW154"/>
      <c r="ABX154"/>
      <c r="ABY154"/>
      <c r="ABZ154"/>
      <c r="ACA154"/>
      <c r="ACB154"/>
      <c r="ACC154"/>
      <c r="ACD154"/>
      <c r="ACE154"/>
      <c r="ACF154"/>
      <c r="ACG154"/>
      <c r="ACH154"/>
      <c r="ACI154"/>
      <c r="ACJ154"/>
      <c r="ACK154"/>
      <c r="ACL154"/>
      <c r="ACM154"/>
      <c r="ACN154"/>
      <c r="ACO154"/>
      <c r="ACP154"/>
      <c r="ACQ154"/>
      <c r="ACR154"/>
      <c r="ACS154"/>
      <c r="ACT154"/>
      <c r="ACU154"/>
      <c r="ACV154"/>
      <c r="ACW154"/>
      <c r="ACX154"/>
      <c r="ACY154"/>
      <c r="ACZ154"/>
      <c r="ADA154"/>
      <c r="ADB154"/>
      <c r="ADC154"/>
      <c r="ADD154"/>
      <c r="ADE154"/>
      <c r="ADF154"/>
      <c r="ADG154"/>
      <c r="ADH154"/>
      <c r="ADI154"/>
      <c r="ADJ154"/>
      <c r="ADK154"/>
      <c r="ADL154"/>
      <c r="ADM154"/>
      <c r="ADN154"/>
      <c r="ADO154"/>
      <c r="ADP154"/>
      <c r="ADQ154"/>
      <c r="ADR154"/>
      <c r="ADS154"/>
      <c r="ADT154"/>
      <c r="ADU154"/>
      <c r="ADV154"/>
      <c r="ADW154"/>
      <c r="ADX154"/>
      <c r="ADY154"/>
      <c r="ADZ154"/>
      <c r="AEA154"/>
      <c r="AEB154"/>
      <c r="AEC154"/>
      <c r="AED154"/>
      <c r="AEE154"/>
      <c r="AEF154"/>
      <c r="AEG154"/>
      <c r="AEH154"/>
      <c r="AEI154"/>
      <c r="AEJ154"/>
      <c r="AEK154"/>
      <c r="AEL154"/>
      <c r="AEM154"/>
      <c r="AEN154"/>
      <c r="AEO154"/>
      <c r="AEP154"/>
      <c r="AEQ154"/>
      <c r="AER154"/>
      <c r="AES154"/>
      <c r="AET154"/>
      <c r="AEU154"/>
      <c r="AEV154"/>
      <c r="AEW154"/>
      <c r="AEX154"/>
      <c r="AEY154"/>
      <c r="AEZ154"/>
      <c r="AFA154"/>
      <c r="AFB154"/>
      <c r="AFC154"/>
      <c r="AFD154"/>
      <c r="AFE154"/>
      <c r="AFF154"/>
      <c r="AFG154"/>
      <c r="AFH154"/>
      <c r="AFI154"/>
      <c r="AFJ154"/>
      <c r="AFK154"/>
      <c r="AFL154"/>
      <c r="AFM154"/>
      <c r="AFN154"/>
      <c r="AFO154"/>
      <c r="AFP154"/>
      <c r="AFQ154"/>
      <c r="AFR154"/>
      <c r="AFS154"/>
      <c r="AFT154"/>
      <c r="AFU154"/>
      <c r="AFV154"/>
      <c r="AFW154"/>
      <c r="AFX154"/>
      <c r="AFY154"/>
      <c r="AFZ154"/>
      <c r="AGA154"/>
      <c r="AGB154"/>
      <c r="AGC154"/>
      <c r="AGD154"/>
      <c r="AGE154"/>
      <c r="AGF154"/>
      <c r="AGG154"/>
      <c r="AGH154"/>
      <c r="AGI154"/>
      <c r="AGJ154"/>
      <c r="AGK154"/>
      <c r="AGL154"/>
      <c r="AGM154"/>
      <c r="AGN154"/>
      <c r="AGO154"/>
      <c r="AGP154"/>
      <c r="AGQ154"/>
      <c r="AGR154"/>
      <c r="AGS154"/>
      <c r="AGT154"/>
      <c r="AGU154"/>
      <c r="AGV154"/>
      <c r="AGW154"/>
      <c r="AGX154"/>
      <c r="AGY154"/>
      <c r="AGZ154"/>
      <c r="AHA154"/>
      <c r="AHB154"/>
      <c r="AHC154"/>
      <c r="AHD154"/>
      <c r="AHE154"/>
      <c r="AHF154"/>
      <c r="AHG154"/>
      <c r="AHH154"/>
      <c r="AHI154"/>
      <c r="AHJ154"/>
      <c r="AHK154"/>
      <c r="AHL154"/>
      <c r="AHM154"/>
      <c r="AHN154"/>
      <c r="AHO154"/>
      <c r="AHP154"/>
      <c r="AHQ154"/>
      <c r="AHR154"/>
      <c r="AHS154"/>
      <c r="AHT154"/>
      <c r="AHU154"/>
      <c r="AHV154"/>
      <c r="AHW154"/>
      <c r="AHX154"/>
      <c r="AHY154"/>
      <c r="AHZ154"/>
      <c r="AIA154"/>
      <c r="AIB154"/>
      <c r="AIC154"/>
      <c r="AID154"/>
      <c r="AIE154"/>
      <c r="AIF154"/>
      <c r="AIG154"/>
      <c r="AIH154"/>
      <c r="AII154"/>
      <c r="AIJ154"/>
      <c r="AIK154"/>
      <c r="AIL154"/>
      <c r="AIM154"/>
      <c r="AIN154"/>
      <c r="AIO154"/>
      <c r="AIP154"/>
      <c r="AIQ154"/>
      <c r="AIR154"/>
      <c r="AIS154"/>
      <c r="AIT154"/>
      <c r="AIU154"/>
      <c r="AIV154"/>
      <c r="AIW154"/>
      <c r="AIX154"/>
      <c r="AIY154"/>
      <c r="AIZ154"/>
      <c r="AJA154"/>
      <c r="AJB154"/>
      <c r="AJC154"/>
      <c r="AJD154"/>
      <c r="AJE154"/>
      <c r="AJF154"/>
      <c r="AJG154"/>
      <c r="AJH154"/>
      <c r="AJI154"/>
      <c r="AJJ154"/>
      <c r="AJK154"/>
      <c r="AJL154"/>
      <c r="AJM154"/>
      <c r="AJN154"/>
      <c r="AJO154"/>
      <c r="AJP154"/>
      <c r="AJQ154"/>
      <c r="AJR154"/>
      <c r="AJS154"/>
      <c r="AJT154"/>
      <c r="AJU154"/>
      <c r="AJV154"/>
      <c r="AJW154"/>
      <c r="AJX154"/>
      <c r="AJY154"/>
      <c r="AJZ154"/>
      <c r="AKA154"/>
      <c r="AKB154"/>
      <c r="AKC154"/>
      <c r="AKD154"/>
      <c r="AKE154"/>
      <c r="AKF154"/>
      <c r="AKG154"/>
      <c r="AKH154"/>
      <c r="AKI154"/>
      <c r="AKJ154"/>
      <c r="AKK154"/>
      <c r="AKL154"/>
      <c r="AKM154"/>
      <c r="AKN154"/>
      <c r="AKO154"/>
      <c r="AKP154"/>
      <c r="AKQ154"/>
      <c r="AKR154"/>
      <c r="AKS154"/>
      <c r="AKT154"/>
      <c r="AKU154"/>
      <c r="AKV154"/>
      <c r="AKW154"/>
      <c r="AKX154"/>
      <c r="AKY154"/>
      <c r="AKZ154"/>
      <c r="ALA154"/>
      <c r="ALB154"/>
      <c r="ALC154"/>
      <c r="ALD154"/>
      <c r="ALE154"/>
      <c r="ALF154"/>
      <c r="ALG154"/>
      <c r="ALH154"/>
      <c r="ALI154"/>
      <c r="ALJ154"/>
      <c r="ALK154"/>
      <c r="ALL154"/>
      <c r="ALM154"/>
      <c r="ALN154"/>
      <c r="ALO154"/>
      <c r="ALP154"/>
      <c r="ALQ154"/>
      <c r="ALR154"/>
      <c r="ALS154"/>
      <c r="ALT154"/>
      <c r="ALU154"/>
      <c r="ALV154"/>
      <c r="ALW154"/>
      <c r="ALX154"/>
      <c r="ALY154"/>
      <c r="ALZ154"/>
      <c r="AMA154"/>
      <c r="AMB154"/>
      <c r="AMC154"/>
      <c r="AMD154"/>
      <c r="AME154"/>
      <c r="AMF154"/>
      <c r="AMG154"/>
    </row>
    <row r="155" spans="1:1021">
      <c r="A155" s="265" t="s">
        <v>577</v>
      </c>
      <c r="B155" s="256">
        <f>(1/'Prod. GEXCHA'!J22)*(1/(30/7*44*6))*8</f>
        <v>4.4191919191919199E-5</v>
      </c>
      <c r="C155" s="247">
        <f>E114</f>
        <v>0</v>
      </c>
      <c r="D155" s="247">
        <f>B155*C155</f>
        <v>0</v>
      </c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  <c r="PE155"/>
      <c r="PF155"/>
      <c r="PG155"/>
      <c r="PH155"/>
      <c r="PI155"/>
      <c r="PJ155"/>
      <c r="PK155"/>
      <c r="PL155"/>
      <c r="PM155"/>
      <c r="PN155"/>
      <c r="PO155"/>
      <c r="PP155"/>
      <c r="PQ155"/>
      <c r="PR155"/>
      <c r="PS155"/>
      <c r="PT155"/>
      <c r="PU155"/>
      <c r="PV155"/>
      <c r="PW155"/>
      <c r="PX155"/>
      <c r="PY155"/>
      <c r="PZ155"/>
      <c r="QA155"/>
      <c r="QB155"/>
      <c r="QC155"/>
      <c r="QD155"/>
      <c r="QE155"/>
      <c r="QF155"/>
      <c r="QG155"/>
      <c r="QH155"/>
      <c r="QI155"/>
      <c r="QJ155"/>
      <c r="QK155"/>
      <c r="QL155"/>
      <c r="QM155"/>
      <c r="QN155"/>
      <c r="QO155"/>
      <c r="QP155"/>
      <c r="QQ155"/>
      <c r="QR155"/>
      <c r="QS155"/>
      <c r="QT155"/>
      <c r="QU155"/>
      <c r="QV155"/>
      <c r="QW155"/>
      <c r="QX155"/>
      <c r="QY155"/>
      <c r="QZ155"/>
      <c r="RA155"/>
      <c r="RB155"/>
      <c r="RC155"/>
      <c r="RD155"/>
      <c r="RE155"/>
      <c r="RF155"/>
      <c r="RG155"/>
      <c r="RH155"/>
      <c r="RI155"/>
      <c r="RJ155"/>
      <c r="RK155"/>
      <c r="RL155"/>
      <c r="RM155"/>
      <c r="RN155"/>
      <c r="RO155"/>
      <c r="RP155"/>
      <c r="RQ155"/>
      <c r="RR155"/>
      <c r="RS155"/>
      <c r="RT155"/>
      <c r="RU155"/>
      <c r="RV155"/>
      <c r="RW155"/>
      <c r="RX155"/>
      <c r="RY155"/>
      <c r="RZ155"/>
      <c r="SA155"/>
      <c r="SB155"/>
      <c r="SC155"/>
      <c r="SD155"/>
      <c r="SE155"/>
      <c r="SF155"/>
      <c r="SG155"/>
      <c r="SH155"/>
      <c r="SI155"/>
      <c r="SJ155"/>
      <c r="SK155"/>
      <c r="SL155"/>
      <c r="SM155"/>
      <c r="SN155"/>
      <c r="SO155"/>
      <c r="SP155"/>
      <c r="SQ155"/>
      <c r="SR155"/>
      <c r="SS155"/>
      <c r="ST155"/>
      <c r="SU155"/>
      <c r="SV155"/>
      <c r="SW155"/>
      <c r="SX155"/>
      <c r="SY155"/>
      <c r="SZ155"/>
      <c r="TA155"/>
      <c r="TB155"/>
      <c r="TC155"/>
      <c r="TD155"/>
      <c r="TE155"/>
      <c r="TF155"/>
      <c r="TG155"/>
      <c r="TH155"/>
      <c r="TI155"/>
      <c r="TJ155"/>
      <c r="TK155"/>
      <c r="TL155"/>
      <c r="TM155"/>
      <c r="TN155"/>
      <c r="TO155"/>
      <c r="TP155"/>
      <c r="TQ155"/>
      <c r="TR155"/>
      <c r="TS155"/>
      <c r="TT155"/>
      <c r="TU155"/>
      <c r="TV155"/>
      <c r="TW155"/>
      <c r="TX155"/>
      <c r="TY155"/>
      <c r="TZ155"/>
      <c r="UA155"/>
      <c r="UB155"/>
      <c r="UC155"/>
      <c r="UD155"/>
      <c r="UE155"/>
      <c r="UF155"/>
      <c r="UG155"/>
      <c r="UH155"/>
      <c r="UI155"/>
      <c r="UJ155"/>
      <c r="UK155"/>
      <c r="UL155"/>
      <c r="UM155"/>
      <c r="UN155"/>
      <c r="UO155"/>
      <c r="UP155"/>
      <c r="UQ155"/>
      <c r="UR155"/>
      <c r="US155"/>
      <c r="UT155"/>
      <c r="UU155"/>
      <c r="UV155"/>
      <c r="UW155"/>
      <c r="UX155"/>
      <c r="UY155"/>
      <c r="UZ155"/>
      <c r="VA155"/>
      <c r="VB155"/>
      <c r="VC155"/>
      <c r="VD155"/>
      <c r="VE155"/>
      <c r="VF155"/>
      <c r="VG155"/>
      <c r="VH155"/>
      <c r="VI155"/>
      <c r="VJ155"/>
      <c r="VK155"/>
      <c r="VL155"/>
      <c r="VM155"/>
      <c r="VN155"/>
      <c r="VO155"/>
      <c r="VP155"/>
      <c r="VQ155"/>
      <c r="VR155"/>
      <c r="VS155"/>
      <c r="VT155"/>
      <c r="VU155"/>
      <c r="VV155"/>
      <c r="VW155"/>
      <c r="VX155"/>
      <c r="VY155"/>
      <c r="VZ155"/>
      <c r="WA155"/>
      <c r="WB155"/>
      <c r="WC155"/>
      <c r="WD155"/>
      <c r="WE155"/>
      <c r="WF155"/>
      <c r="WG155"/>
      <c r="WH155"/>
      <c r="WI155"/>
      <c r="WJ155"/>
      <c r="WK155"/>
      <c r="WL155"/>
      <c r="WM155"/>
      <c r="WN155"/>
      <c r="WO155"/>
      <c r="WP155"/>
      <c r="WQ155"/>
      <c r="WR155"/>
      <c r="WS155"/>
      <c r="WT155"/>
      <c r="WU155"/>
      <c r="WV155"/>
      <c r="WW155"/>
      <c r="WX155"/>
      <c r="WY155"/>
      <c r="WZ155"/>
      <c r="XA155"/>
      <c r="XB155"/>
      <c r="XC155"/>
      <c r="XD155"/>
      <c r="XE155"/>
      <c r="XF155"/>
      <c r="XG155"/>
      <c r="XH155"/>
      <c r="XI155"/>
      <c r="XJ155"/>
      <c r="XK155"/>
      <c r="XL155"/>
      <c r="XM155"/>
      <c r="XN155"/>
      <c r="XO155"/>
      <c r="XP155"/>
      <c r="XQ155"/>
      <c r="XR155"/>
      <c r="XS155"/>
      <c r="XT155"/>
      <c r="XU155"/>
      <c r="XV155"/>
      <c r="XW155"/>
      <c r="XX155"/>
      <c r="XY155"/>
      <c r="XZ155"/>
      <c r="YA155"/>
      <c r="YB155"/>
      <c r="YC155"/>
      <c r="YD155"/>
      <c r="YE155"/>
      <c r="YF155"/>
      <c r="YG155"/>
      <c r="YH155"/>
      <c r="YI155"/>
      <c r="YJ155"/>
      <c r="YK155"/>
      <c r="YL155"/>
      <c r="YM155"/>
      <c r="YN155"/>
      <c r="YO155"/>
      <c r="YP155"/>
      <c r="YQ155"/>
      <c r="YR155"/>
      <c r="YS155"/>
      <c r="YT155"/>
      <c r="YU155"/>
      <c r="YV155"/>
      <c r="YW155"/>
      <c r="YX155"/>
      <c r="YY155"/>
      <c r="YZ155"/>
      <c r="ZA155"/>
      <c r="ZB155"/>
      <c r="ZC155"/>
      <c r="ZD155"/>
      <c r="ZE155"/>
      <c r="ZF155"/>
      <c r="ZG155"/>
      <c r="ZH155"/>
      <c r="ZI155"/>
      <c r="ZJ155"/>
      <c r="ZK155"/>
      <c r="ZL155"/>
      <c r="ZM155"/>
      <c r="ZN155"/>
      <c r="ZO155"/>
      <c r="ZP155"/>
      <c r="ZQ155"/>
      <c r="ZR155"/>
      <c r="ZS155"/>
      <c r="ZT155"/>
      <c r="ZU155"/>
      <c r="ZV155"/>
      <c r="ZW155"/>
      <c r="ZX155"/>
      <c r="ZY155"/>
      <c r="ZZ155"/>
      <c r="AAA155"/>
      <c r="AAB155"/>
      <c r="AAC155"/>
      <c r="AAD155"/>
      <c r="AAE155"/>
      <c r="AAF155"/>
      <c r="AAG155"/>
      <c r="AAH155"/>
      <c r="AAI155"/>
      <c r="AAJ155"/>
      <c r="AAK155"/>
      <c r="AAL155"/>
      <c r="AAM155"/>
      <c r="AAN155"/>
      <c r="AAO155"/>
      <c r="AAP155"/>
      <c r="AAQ155"/>
      <c r="AAR155"/>
      <c r="AAS155"/>
      <c r="AAT155"/>
      <c r="AAU155"/>
      <c r="AAV155"/>
      <c r="AAW155"/>
      <c r="AAX155"/>
      <c r="AAY155"/>
      <c r="AAZ155"/>
      <c r="ABA155"/>
      <c r="ABB155"/>
      <c r="ABC155"/>
      <c r="ABD155"/>
      <c r="ABE155"/>
      <c r="ABF155"/>
      <c r="ABG155"/>
      <c r="ABH155"/>
      <c r="ABI155"/>
      <c r="ABJ155"/>
      <c r="ABK155"/>
      <c r="ABL155"/>
      <c r="ABM155"/>
      <c r="ABN155"/>
      <c r="ABO155"/>
      <c r="ABP155"/>
      <c r="ABQ155"/>
      <c r="ABR155"/>
      <c r="ABS155"/>
      <c r="ABT155"/>
      <c r="ABU155"/>
      <c r="ABV155"/>
      <c r="ABW155"/>
      <c r="ABX155"/>
      <c r="ABY155"/>
      <c r="ABZ155"/>
      <c r="ACA155"/>
      <c r="ACB155"/>
      <c r="ACC155"/>
      <c r="ACD155"/>
      <c r="ACE155"/>
      <c r="ACF155"/>
      <c r="ACG155"/>
      <c r="ACH155"/>
      <c r="ACI155"/>
      <c r="ACJ155"/>
      <c r="ACK155"/>
      <c r="ACL155"/>
      <c r="ACM155"/>
      <c r="ACN155"/>
      <c r="ACO155"/>
      <c r="ACP155"/>
      <c r="ACQ155"/>
      <c r="ACR155"/>
      <c r="ACS155"/>
      <c r="ACT155"/>
      <c r="ACU155"/>
      <c r="ACV155"/>
      <c r="ACW155"/>
      <c r="ACX155"/>
      <c r="ACY155"/>
      <c r="ACZ155"/>
      <c r="ADA155"/>
      <c r="ADB155"/>
      <c r="ADC155"/>
      <c r="ADD155"/>
      <c r="ADE155"/>
      <c r="ADF155"/>
      <c r="ADG155"/>
      <c r="ADH155"/>
      <c r="ADI155"/>
      <c r="ADJ155"/>
      <c r="ADK155"/>
      <c r="ADL155"/>
      <c r="ADM155"/>
      <c r="ADN155"/>
      <c r="ADO155"/>
      <c r="ADP155"/>
      <c r="ADQ155"/>
      <c r="ADR155"/>
      <c r="ADS155"/>
      <c r="ADT155"/>
      <c r="ADU155"/>
      <c r="ADV155"/>
      <c r="ADW155"/>
      <c r="ADX155"/>
      <c r="ADY155"/>
      <c r="ADZ155"/>
      <c r="AEA155"/>
      <c r="AEB155"/>
      <c r="AEC155"/>
      <c r="AED155"/>
      <c r="AEE155"/>
      <c r="AEF155"/>
      <c r="AEG155"/>
      <c r="AEH155"/>
      <c r="AEI155"/>
      <c r="AEJ155"/>
      <c r="AEK155"/>
      <c r="AEL155"/>
      <c r="AEM155"/>
      <c r="AEN155"/>
      <c r="AEO155"/>
      <c r="AEP155"/>
      <c r="AEQ155"/>
      <c r="AER155"/>
      <c r="AES155"/>
      <c r="AET155"/>
      <c r="AEU155"/>
      <c r="AEV155"/>
      <c r="AEW155"/>
      <c r="AEX155"/>
      <c r="AEY155"/>
      <c r="AEZ155"/>
      <c r="AFA155"/>
      <c r="AFB155"/>
      <c r="AFC155"/>
      <c r="AFD155"/>
      <c r="AFE155"/>
      <c r="AFF155"/>
      <c r="AFG155"/>
      <c r="AFH155"/>
      <c r="AFI155"/>
      <c r="AFJ155"/>
      <c r="AFK155"/>
      <c r="AFL155"/>
      <c r="AFM155"/>
      <c r="AFN155"/>
      <c r="AFO155"/>
      <c r="AFP155"/>
      <c r="AFQ155"/>
      <c r="AFR155"/>
      <c r="AFS155"/>
      <c r="AFT155"/>
      <c r="AFU155"/>
      <c r="AFV155"/>
      <c r="AFW155"/>
      <c r="AFX155"/>
      <c r="AFY155"/>
      <c r="AFZ155"/>
      <c r="AGA155"/>
      <c r="AGB155"/>
      <c r="AGC155"/>
      <c r="AGD155"/>
      <c r="AGE155"/>
      <c r="AGF155"/>
      <c r="AGG155"/>
      <c r="AGH155"/>
      <c r="AGI155"/>
      <c r="AGJ155"/>
      <c r="AGK155"/>
      <c r="AGL155"/>
      <c r="AGM155"/>
      <c r="AGN155"/>
      <c r="AGO155"/>
      <c r="AGP155"/>
      <c r="AGQ155"/>
      <c r="AGR155"/>
      <c r="AGS155"/>
      <c r="AGT155"/>
      <c r="AGU155"/>
      <c r="AGV155"/>
      <c r="AGW155"/>
      <c r="AGX155"/>
      <c r="AGY155"/>
      <c r="AGZ155"/>
      <c r="AHA155"/>
      <c r="AHB155"/>
      <c r="AHC155"/>
      <c r="AHD155"/>
      <c r="AHE155"/>
      <c r="AHF155"/>
      <c r="AHG155"/>
      <c r="AHH155"/>
      <c r="AHI155"/>
      <c r="AHJ155"/>
      <c r="AHK155"/>
      <c r="AHL155"/>
      <c r="AHM155"/>
      <c r="AHN155"/>
      <c r="AHO155"/>
      <c r="AHP155"/>
      <c r="AHQ155"/>
      <c r="AHR155"/>
      <c r="AHS155"/>
      <c r="AHT155"/>
      <c r="AHU155"/>
      <c r="AHV155"/>
      <c r="AHW155"/>
      <c r="AHX155"/>
      <c r="AHY155"/>
      <c r="AHZ155"/>
      <c r="AIA155"/>
      <c r="AIB155"/>
      <c r="AIC155"/>
      <c r="AID155"/>
      <c r="AIE155"/>
      <c r="AIF155"/>
      <c r="AIG155"/>
      <c r="AIH155"/>
      <c r="AII155"/>
      <c r="AIJ155"/>
      <c r="AIK155"/>
      <c r="AIL155"/>
      <c r="AIM155"/>
      <c r="AIN155"/>
      <c r="AIO155"/>
      <c r="AIP155"/>
      <c r="AIQ155"/>
      <c r="AIR155"/>
      <c r="AIS155"/>
      <c r="AIT155"/>
      <c r="AIU155"/>
      <c r="AIV155"/>
      <c r="AIW155"/>
      <c r="AIX155"/>
      <c r="AIY155"/>
      <c r="AIZ155"/>
      <c r="AJA155"/>
      <c r="AJB155"/>
      <c r="AJC155"/>
      <c r="AJD155"/>
      <c r="AJE155"/>
      <c r="AJF155"/>
      <c r="AJG155"/>
      <c r="AJH155"/>
      <c r="AJI155"/>
      <c r="AJJ155"/>
      <c r="AJK155"/>
      <c r="AJL155"/>
      <c r="AJM155"/>
      <c r="AJN155"/>
      <c r="AJO155"/>
      <c r="AJP155"/>
      <c r="AJQ155"/>
      <c r="AJR155"/>
      <c r="AJS155"/>
      <c r="AJT155"/>
      <c r="AJU155"/>
      <c r="AJV155"/>
      <c r="AJW155"/>
      <c r="AJX155"/>
      <c r="AJY155"/>
      <c r="AJZ155"/>
      <c r="AKA155"/>
      <c r="AKB155"/>
      <c r="AKC155"/>
      <c r="AKD155"/>
      <c r="AKE155"/>
      <c r="AKF155"/>
      <c r="AKG155"/>
      <c r="AKH155"/>
      <c r="AKI155"/>
      <c r="AKJ155"/>
      <c r="AKK155"/>
      <c r="AKL155"/>
      <c r="AKM155"/>
      <c r="AKN155"/>
      <c r="AKO155"/>
      <c r="AKP155"/>
      <c r="AKQ155"/>
      <c r="AKR155"/>
      <c r="AKS155"/>
      <c r="AKT155"/>
      <c r="AKU155"/>
      <c r="AKV155"/>
      <c r="AKW155"/>
      <c r="AKX155"/>
      <c r="AKY155"/>
      <c r="AKZ155"/>
      <c r="ALA155"/>
      <c r="ALB155"/>
      <c r="ALC155"/>
      <c r="ALD155"/>
      <c r="ALE155"/>
      <c r="ALF155"/>
      <c r="ALG155"/>
      <c r="ALH155"/>
      <c r="ALI155"/>
      <c r="ALJ155"/>
      <c r="ALK155"/>
      <c r="ALL155"/>
      <c r="ALM155"/>
      <c r="ALN155"/>
      <c r="ALO155"/>
      <c r="ALP155"/>
      <c r="ALQ155"/>
      <c r="ALR155"/>
      <c r="ALS155"/>
      <c r="ALT155"/>
      <c r="ALU155"/>
      <c r="ALV155"/>
      <c r="ALW155"/>
      <c r="ALX155"/>
      <c r="ALY155"/>
      <c r="ALZ155"/>
      <c r="AMA155"/>
      <c r="AMB155"/>
      <c r="AMC155"/>
      <c r="AMD155"/>
      <c r="AME155"/>
      <c r="AMF155"/>
      <c r="AMG155"/>
    </row>
    <row r="156" spans="1:1021">
      <c r="A156" s="265" t="s">
        <v>562</v>
      </c>
      <c r="B156" s="256">
        <f>B155/4</f>
        <v>1.10479797979798E-5</v>
      </c>
      <c r="C156" s="247">
        <f>F114</f>
        <v>0</v>
      </c>
      <c r="D156" s="247">
        <f>B156*C156</f>
        <v>0</v>
      </c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  <c r="HU156"/>
      <c r="HV156"/>
      <c r="HW156"/>
      <c r="HX156"/>
      <c r="HY156"/>
      <c r="HZ156"/>
      <c r="IA156"/>
      <c r="IB156"/>
      <c r="IC156"/>
      <c r="ID156"/>
      <c r="IE156"/>
      <c r="IF156"/>
      <c r="IG156"/>
      <c r="IH156"/>
      <c r="II156"/>
      <c r="IJ156"/>
      <c r="IK156"/>
      <c r="IL156"/>
      <c r="IM156"/>
      <c r="IN156"/>
      <c r="IO156"/>
      <c r="IP156"/>
      <c r="IQ156"/>
      <c r="IR156"/>
      <c r="IS156"/>
      <c r="IT156"/>
      <c r="IU156"/>
      <c r="IV156"/>
      <c r="IW156"/>
      <c r="IX156"/>
      <c r="IY156"/>
      <c r="IZ156"/>
      <c r="JA156"/>
      <c r="JB156"/>
      <c r="JC156"/>
      <c r="JD156"/>
      <c r="JE156"/>
      <c r="JF156"/>
      <c r="JG156"/>
      <c r="JH156"/>
      <c r="JI156"/>
      <c r="JJ156"/>
      <c r="JK156"/>
      <c r="JL156"/>
      <c r="JM156"/>
      <c r="JN156"/>
      <c r="JO156"/>
      <c r="JP156"/>
      <c r="JQ156"/>
      <c r="JR156"/>
      <c r="JS156"/>
      <c r="JT156"/>
      <c r="JU156"/>
      <c r="JV156"/>
      <c r="JW156"/>
      <c r="JX156"/>
      <c r="JY156"/>
      <c r="JZ156"/>
      <c r="KA156"/>
      <c r="KB156"/>
      <c r="KC156"/>
      <c r="KD156"/>
      <c r="KE156"/>
      <c r="KF156"/>
      <c r="KG156"/>
      <c r="KH156"/>
      <c r="KI156"/>
      <c r="KJ156"/>
      <c r="KK156"/>
      <c r="KL156"/>
      <c r="KM156"/>
      <c r="KN156"/>
      <c r="KO156"/>
      <c r="KP156"/>
      <c r="KQ156"/>
      <c r="KR156"/>
      <c r="KS156"/>
      <c r="KT156"/>
      <c r="KU156"/>
      <c r="KV156"/>
      <c r="KW156"/>
      <c r="KX156"/>
      <c r="KY156"/>
      <c r="KZ156"/>
      <c r="LA156"/>
      <c r="LB156"/>
      <c r="LC156"/>
      <c r="LD156"/>
      <c r="LE156"/>
      <c r="LF156"/>
      <c r="LG156"/>
      <c r="LH156"/>
      <c r="LI156"/>
      <c r="LJ156"/>
      <c r="LK156"/>
      <c r="LL156"/>
      <c r="LM156"/>
      <c r="LN156"/>
      <c r="LO156"/>
      <c r="LP156"/>
      <c r="LQ156"/>
      <c r="LR156"/>
      <c r="LS156"/>
      <c r="LT156"/>
      <c r="LU156"/>
      <c r="LV156"/>
      <c r="LW156"/>
      <c r="LX156"/>
      <c r="LY156"/>
      <c r="LZ156"/>
      <c r="MA156"/>
      <c r="MB156"/>
      <c r="MC156"/>
      <c r="MD156"/>
      <c r="ME156"/>
      <c r="MF156"/>
      <c r="MG156"/>
      <c r="MH156"/>
      <c r="MI156"/>
      <c r="MJ156"/>
      <c r="MK156"/>
      <c r="ML156"/>
      <c r="MM156"/>
      <c r="MN156"/>
      <c r="MO156"/>
      <c r="MP156"/>
      <c r="MQ156"/>
      <c r="MR156"/>
      <c r="MS156"/>
      <c r="MT156"/>
      <c r="MU156"/>
      <c r="MV156"/>
      <c r="MW156"/>
      <c r="MX156"/>
      <c r="MY156"/>
      <c r="MZ156"/>
      <c r="NA156"/>
      <c r="NB156"/>
      <c r="NC156"/>
      <c r="ND156"/>
      <c r="NE156"/>
      <c r="NF156"/>
      <c r="NG156"/>
      <c r="NH156"/>
      <c r="NI156"/>
      <c r="NJ156"/>
      <c r="NK156"/>
      <c r="NL156"/>
      <c r="NM156"/>
      <c r="NN156"/>
      <c r="NO156"/>
      <c r="NP156"/>
      <c r="NQ156"/>
      <c r="NR156"/>
      <c r="NS156"/>
      <c r="NT156"/>
      <c r="NU156"/>
      <c r="NV156"/>
      <c r="NW156"/>
      <c r="NX156"/>
      <c r="NY156"/>
      <c r="NZ156"/>
      <c r="OA156"/>
      <c r="OB156"/>
      <c r="OC156"/>
      <c r="OD156"/>
      <c r="OE156"/>
      <c r="OF156"/>
      <c r="OG156"/>
      <c r="OH156"/>
      <c r="OI156"/>
      <c r="OJ156"/>
      <c r="OK156"/>
      <c r="OL156"/>
      <c r="OM156"/>
      <c r="ON156"/>
      <c r="OO156"/>
      <c r="OP156"/>
      <c r="OQ156"/>
      <c r="OR156"/>
      <c r="OS156"/>
      <c r="OT156"/>
      <c r="OU156"/>
      <c r="OV156"/>
      <c r="OW156"/>
      <c r="OX156"/>
      <c r="OY156"/>
      <c r="OZ156"/>
      <c r="PA156"/>
      <c r="PB156"/>
      <c r="PC156"/>
      <c r="PD156"/>
      <c r="PE156"/>
      <c r="PF156"/>
      <c r="PG156"/>
      <c r="PH156"/>
      <c r="PI156"/>
      <c r="PJ156"/>
      <c r="PK156"/>
      <c r="PL156"/>
      <c r="PM156"/>
      <c r="PN156"/>
      <c r="PO156"/>
      <c r="PP156"/>
      <c r="PQ156"/>
      <c r="PR156"/>
      <c r="PS156"/>
      <c r="PT156"/>
      <c r="PU156"/>
      <c r="PV156"/>
      <c r="PW156"/>
      <c r="PX156"/>
      <c r="PY156"/>
      <c r="PZ156"/>
      <c r="QA156"/>
      <c r="QB156"/>
      <c r="QC156"/>
      <c r="QD156"/>
      <c r="QE156"/>
      <c r="QF156"/>
      <c r="QG156"/>
      <c r="QH156"/>
      <c r="QI156"/>
      <c r="QJ156"/>
      <c r="QK156"/>
      <c r="QL156"/>
      <c r="QM156"/>
      <c r="QN156"/>
      <c r="QO156"/>
      <c r="QP156"/>
      <c r="QQ156"/>
      <c r="QR156"/>
      <c r="QS156"/>
      <c r="QT156"/>
      <c r="QU156"/>
      <c r="QV156"/>
      <c r="QW156"/>
      <c r="QX156"/>
      <c r="QY156"/>
      <c r="QZ156"/>
      <c r="RA156"/>
      <c r="RB156"/>
      <c r="RC156"/>
      <c r="RD156"/>
      <c r="RE156"/>
      <c r="RF156"/>
      <c r="RG156"/>
      <c r="RH156"/>
      <c r="RI156"/>
      <c r="RJ156"/>
      <c r="RK156"/>
      <c r="RL156"/>
      <c r="RM156"/>
      <c r="RN156"/>
      <c r="RO156"/>
      <c r="RP156"/>
      <c r="RQ156"/>
      <c r="RR156"/>
      <c r="RS156"/>
      <c r="RT156"/>
      <c r="RU156"/>
      <c r="RV156"/>
      <c r="RW156"/>
      <c r="RX156"/>
      <c r="RY156"/>
      <c r="RZ156"/>
      <c r="SA156"/>
      <c r="SB156"/>
      <c r="SC156"/>
      <c r="SD156"/>
      <c r="SE156"/>
      <c r="SF156"/>
      <c r="SG156"/>
      <c r="SH156"/>
      <c r="SI156"/>
      <c r="SJ156"/>
      <c r="SK156"/>
      <c r="SL156"/>
      <c r="SM156"/>
      <c r="SN156"/>
      <c r="SO156"/>
      <c r="SP156"/>
      <c r="SQ156"/>
      <c r="SR156"/>
      <c r="SS156"/>
      <c r="ST156"/>
      <c r="SU156"/>
      <c r="SV156"/>
      <c r="SW156"/>
      <c r="SX156"/>
      <c r="SY156"/>
      <c r="SZ156"/>
      <c r="TA156"/>
      <c r="TB156"/>
      <c r="TC156"/>
      <c r="TD156"/>
      <c r="TE156"/>
      <c r="TF156"/>
      <c r="TG156"/>
      <c r="TH156"/>
      <c r="TI156"/>
      <c r="TJ156"/>
      <c r="TK156"/>
      <c r="TL156"/>
      <c r="TM156"/>
      <c r="TN156"/>
      <c r="TO156"/>
      <c r="TP156"/>
      <c r="TQ156"/>
      <c r="TR156"/>
      <c r="TS156"/>
      <c r="TT156"/>
      <c r="TU156"/>
      <c r="TV156"/>
      <c r="TW156"/>
      <c r="TX156"/>
      <c r="TY156"/>
      <c r="TZ156"/>
      <c r="UA156"/>
      <c r="UB156"/>
      <c r="UC156"/>
      <c r="UD156"/>
      <c r="UE156"/>
      <c r="UF156"/>
      <c r="UG156"/>
      <c r="UH156"/>
      <c r="UI156"/>
      <c r="UJ156"/>
      <c r="UK156"/>
      <c r="UL156"/>
      <c r="UM156"/>
      <c r="UN156"/>
      <c r="UO156"/>
      <c r="UP156"/>
      <c r="UQ156"/>
      <c r="UR156"/>
      <c r="US156"/>
      <c r="UT156"/>
      <c r="UU156"/>
      <c r="UV156"/>
      <c r="UW156"/>
      <c r="UX156"/>
      <c r="UY156"/>
      <c r="UZ156"/>
      <c r="VA156"/>
      <c r="VB156"/>
      <c r="VC156"/>
      <c r="VD156"/>
      <c r="VE156"/>
      <c r="VF156"/>
      <c r="VG156"/>
      <c r="VH156"/>
      <c r="VI156"/>
      <c r="VJ156"/>
      <c r="VK156"/>
      <c r="VL156"/>
      <c r="VM156"/>
      <c r="VN156"/>
      <c r="VO156"/>
      <c r="VP156"/>
      <c r="VQ156"/>
      <c r="VR156"/>
      <c r="VS156"/>
      <c r="VT156"/>
      <c r="VU156"/>
      <c r="VV156"/>
      <c r="VW156"/>
      <c r="VX156"/>
      <c r="VY156"/>
      <c r="VZ156"/>
      <c r="WA156"/>
      <c r="WB156"/>
      <c r="WC156"/>
      <c r="WD156"/>
      <c r="WE156"/>
      <c r="WF156"/>
      <c r="WG156"/>
      <c r="WH156"/>
      <c r="WI156"/>
      <c r="WJ156"/>
      <c r="WK156"/>
      <c r="WL156"/>
      <c r="WM156"/>
      <c r="WN156"/>
      <c r="WO156"/>
      <c r="WP156"/>
      <c r="WQ156"/>
      <c r="WR156"/>
      <c r="WS156"/>
      <c r="WT156"/>
      <c r="WU156"/>
      <c r="WV156"/>
      <c r="WW156"/>
      <c r="WX156"/>
      <c r="WY156"/>
      <c r="WZ156"/>
      <c r="XA156"/>
      <c r="XB156"/>
      <c r="XC156"/>
      <c r="XD156"/>
      <c r="XE156"/>
      <c r="XF156"/>
      <c r="XG156"/>
      <c r="XH156"/>
      <c r="XI156"/>
      <c r="XJ156"/>
      <c r="XK156"/>
      <c r="XL156"/>
      <c r="XM156"/>
      <c r="XN156"/>
      <c r="XO156"/>
      <c r="XP156"/>
      <c r="XQ156"/>
      <c r="XR156"/>
      <c r="XS156"/>
      <c r="XT156"/>
      <c r="XU156"/>
      <c r="XV156"/>
      <c r="XW156"/>
      <c r="XX156"/>
      <c r="XY156"/>
      <c r="XZ156"/>
      <c r="YA156"/>
      <c r="YB156"/>
      <c r="YC156"/>
      <c r="YD156"/>
      <c r="YE156"/>
      <c r="YF156"/>
      <c r="YG156"/>
      <c r="YH156"/>
      <c r="YI156"/>
      <c r="YJ156"/>
      <c r="YK156"/>
      <c r="YL156"/>
      <c r="YM156"/>
      <c r="YN156"/>
      <c r="YO156"/>
      <c r="YP156"/>
      <c r="YQ156"/>
      <c r="YR156"/>
      <c r="YS156"/>
      <c r="YT156"/>
      <c r="YU156"/>
      <c r="YV156"/>
      <c r="YW156"/>
      <c r="YX156"/>
      <c r="YY156"/>
      <c r="YZ156"/>
      <c r="ZA156"/>
      <c r="ZB156"/>
      <c r="ZC156"/>
      <c r="ZD156"/>
      <c r="ZE156"/>
      <c r="ZF156"/>
      <c r="ZG156"/>
      <c r="ZH156"/>
      <c r="ZI156"/>
      <c r="ZJ156"/>
      <c r="ZK156"/>
      <c r="ZL156"/>
      <c r="ZM156"/>
      <c r="ZN156"/>
      <c r="ZO156"/>
      <c r="ZP156"/>
      <c r="ZQ156"/>
      <c r="ZR156"/>
      <c r="ZS156"/>
      <c r="ZT156"/>
      <c r="ZU156"/>
      <c r="ZV156"/>
      <c r="ZW156"/>
      <c r="ZX156"/>
      <c r="ZY156"/>
      <c r="ZZ156"/>
      <c r="AAA156"/>
      <c r="AAB156"/>
      <c r="AAC156"/>
      <c r="AAD156"/>
      <c r="AAE156"/>
      <c r="AAF156"/>
      <c r="AAG156"/>
      <c r="AAH156"/>
      <c r="AAI156"/>
      <c r="AAJ156"/>
      <c r="AAK156"/>
      <c r="AAL156"/>
      <c r="AAM156"/>
      <c r="AAN156"/>
      <c r="AAO156"/>
      <c r="AAP156"/>
      <c r="AAQ156"/>
      <c r="AAR156"/>
      <c r="AAS156"/>
      <c r="AAT156"/>
      <c r="AAU156"/>
      <c r="AAV156"/>
      <c r="AAW156"/>
      <c r="AAX156"/>
      <c r="AAY156"/>
      <c r="AAZ156"/>
      <c r="ABA156"/>
      <c r="ABB156"/>
      <c r="ABC156"/>
      <c r="ABD156"/>
      <c r="ABE156"/>
      <c r="ABF156"/>
      <c r="ABG156"/>
      <c r="ABH156"/>
      <c r="ABI156"/>
      <c r="ABJ156"/>
      <c r="ABK156"/>
      <c r="ABL156"/>
      <c r="ABM156"/>
      <c r="ABN156"/>
      <c r="ABO156"/>
      <c r="ABP156"/>
      <c r="ABQ156"/>
      <c r="ABR156"/>
      <c r="ABS156"/>
      <c r="ABT156"/>
      <c r="ABU156"/>
      <c r="ABV156"/>
      <c r="ABW156"/>
      <c r="ABX156"/>
      <c r="ABY156"/>
      <c r="ABZ156"/>
      <c r="ACA156"/>
      <c r="ACB156"/>
      <c r="ACC156"/>
      <c r="ACD156"/>
      <c r="ACE156"/>
      <c r="ACF156"/>
      <c r="ACG156"/>
      <c r="ACH156"/>
      <c r="ACI156"/>
      <c r="ACJ156"/>
      <c r="ACK156"/>
      <c r="ACL156"/>
      <c r="ACM156"/>
      <c r="ACN156"/>
      <c r="ACO156"/>
      <c r="ACP156"/>
      <c r="ACQ156"/>
      <c r="ACR156"/>
      <c r="ACS156"/>
      <c r="ACT156"/>
      <c r="ACU156"/>
      <c r="ACV156"/>
      <c r="ACW156"/>
      <c r="ACX156"/>
      <c r="ACY156"/>
      <c r="ACZ156"/>
      <c r="ADA156"/>
      <c r="ADB156"/>
      <c r="ADC156"/>
      <c r="ADD156"/>
      <c r="ADE156"/>
      <c r="ADF156"/>
      <c r="ADG156"/>
      <c r="ADH156"/>
      <c r="ADI156"/>
      <c r="ADJ156"/>
      <c r="ADK156"/>
      <c r="ADL156"/>
      <c r="ADM156"/>
      <c r="ADN156"/>
      <c r="ADO156"/>
      <c r="ADP156"/>
      <c r="ADQ156"/>
      <c r="ADR156"/>
      <c r="ADS156"/>
      <c r="ADT156"/>
      <c r="ADU156"/>
      <c r="ADV156"/>
      <c r="ADW156"/>
      <c r="ADX156"/>
      <c r="ADY156"/>
      <c r="ADZ156"/>
      <c r="AEA156"/>
      <c r="AEB156"/>
      <c r="AEC156"/>
      <c r="AED156"/>
      <c r="AEE156"/>
      <c r="AEF156"/>
      <c r="AEG156"/>
      <c r="AEH156"/>
      <c r="AEI156"/>
      <c r="AEJ156"/>
      <c r="AEK156"/>
      <c r="AEL156"/>
      <c r="AEM156"/>
      <c r="AEN156"/>
      <c r="AEO156"/>
      <c r="AEP156"/>
      <c r="AEQ156"/>
      <c r="AER156"/>
      <c r="AES156"/>
      <c r="AET156"/>
      <c r="AEU156"/>
      <c r="AEV156"/>
      <c r="AEW156"/>
      <c r="AEX156"/>
      <c r="AEY156"/>
      <c r="AEZ156"/>
      <c r="AFA156"/>
      <c r="AFB156"/>
      <c r="AFC156"/>
      <c r="AFD156"/>
      <c r="AFE156"/>
      <c r="AFF156"/>
      <c r="AFG156"/>
      <c r="AFH156"/>
      <c r="AFI156"/>
      <c r="AFJ156"/>
      <c r="AFK156"/>
      <c r="AFL156"/>
      <c r="AFM156"/>
      <c r="AFN156"/>
      <c r="AFO156"/>
      <c r="AFP156"/>
      <c r="AFQ156"/>
      <c r="AFR156"/>
      <c r="AFS156"/>
      <c r="AFT156"/>
      <c r="AFU156"/>
      <c r="AFV156"/>
      <c r="AFW156"/>
      <c r="AFX156"/>
      <c r="AFY156"/>
      <c r="AFZ156"/>
      <c r="AGA156"/>
      <c r="AGB156"/>
      <c r="AGC156"/>
      <c r="AGD156"/>
      <c r="AGE156"/>
      <c r="AGF156"/>
      <c r="AGG156"/>
      <c r="AGH156"/>
      <c r="AGI156"/>
      <c r="AGJ156"/>
      <c r="AGK156"/>
      <c r="AGL156"/>
      <c r="AGM156"/>
      <c r="AGN156"/>
      <c r="AGO156"/>
      <c r="AGP156"/>
      <c r="AGQ156"/>
      <c r="AGR156"/>
      <c r="AGS156"/>
      <c r="AGT156"/>
      <c r="AGU156"/>
      <c r="AGV156"/>
      <c r="AGW156"/>
      <c r="AGX156"/>
      <c r="AGY156"/>
      <c r="AGZ156"/>
      <c r="AHA156"/>
      <c r="AHB156"/>
      <c r="AHC156"/>
      <c r="AHD156"/>
      <c r="AHE156"/>
      <c r="AHF156"/>
      <c r="AHG156"/>
      <c r="AHH156"/>
      <c r="AHI156"/>
      <c r="AHJ156"/>
      <c r="AHK156"/>
      <c r="AHL156"/>
      <c r="AHM156"/>
      <c r="AHN156"/>
      <c r="AHO156"/>
      <c r="AHP156"/>
      <c r="AHQ156"/>
      <c r="AHR156"/>
      <c r="AHS156"/>
      <c r="AHT156"/>
      <c r="AHU156"/>
      <c r="AHV156"/>
      <c r="AHW156"/>
      <c r="AHX156"/>
      <c r="AHY156"/>
      <c r="AHZ156"/>
      <c r="AIA156"/>
      <c r="AIB156"/>
      <c r="AIC156"/>
      <c r="AID156"/>
      <c r="AIE156"/>
      <c r="AIF156"/>
      <c r="AIG156"/>
      <c r="AIH156"/>
      <c r="AII156"/>
      <c r="AIJ156"/>
      <c r="AIK156"/>
      <c r="AIL156"/>
      <c r="AIM156"/>
      <c r="AIN156"/>
      <c r="AIO156"/>
      <c r="AIP156"/>
      <c r="AIQ156"/>
      <c r="AIR156"/>
      <c r="AIS156"/>
      <c r="AIT156"/>
      <c r="AIU156"/>
      <c r="AIV156"/>
      <c r="AIW156"/>
      <c r="AIX156"/>
      <c r="AIY156"/>
      <c r="AIZ156"/>
      <c r="AJA156"/>
      <c r="AJB156"/>
      <c r="AJC156"/>
      <c r="AJD156"/>
      <c r="AJE156"/>
      <c r="AJF156"/>
      <c r="AJG156"/>
      <c r="AJH156"/>
      <c r="AJI156"/>
      <c r="AJJ156"/>
      <c r="AJK156"/>
      <c r="AJL156"/>
      <c r="AJM156"/>
      <c r="AJN156"/>
      <c r="AJO156"/>
      <c r="AJP156"/>
      <c r="AJQ156"/>
      <c r="AJR156"/>
      <c r="AJS156"/>
      <c r="AJT156"/>
      <c r="AJU156"/>
      <c r="AJV156"/>
      <c r="AJW156"/>
      <c r="AJX156"/>
      <c r="AJY156"/>
      <c r="AJZ156"/>
      <c r="AKA156"/>
      <c r="AKB156"/>
      <c r="AKC156"/>
      <c r="AKD156"/>
      <c r="AKE156"/>
      <c r="AKF156"/>
      <c r="AKG156"/>
      <c r="AKH156"/>
      <c r="AKI156"/>
      <c r="AKJ156"/>
      <c r="AKK156"/>
      <c r="AKL156"/>
      <c r="AKM156"/>
      <c r="AKN156"/>
      <c r="AKO156"/>
      <c r="AKP156"/>
      <c r="AKQ156"/>
      <c r="AKR156"/>
      <c r="AKS156"/>
      <c r="AKT156"/>
      <c r="AKU156"/>
      <c r="AKV156"/>
      <c r="AKW156"/>
      <c r="AKX156"/>
      <c r="AKY156"/>
      <c r="AKZ156"/>
      <c r="ALA156"/>
      <c r="ALB156"/>
      <c r="ALC156"/>
      <c r="ALD156"/>
      <c r="ALE156"/>
      <c r="ALF156"/>
      <c r="ALG156"/>
      <c r="ALH156"/>
      <c r="ALI156"/>
      <c r="ALJ156"/>
      <c r="ALK156"/>
      <c r="ALL156"/>
      <c r="ALM156"/>
      <c r="ALN156"/>
      <c r="ALO156"/>
      <c r="ALP156"/>
      <c r="ALQ156"/>
      <c r="ALR156"/>
      <c r="ALS156"/>
      <c r="ALT156"/>
      <c r="ALU156"/>
      <c r="ALV156"/>
      <c r="ALW156"/>
      <c r="ALX156"/>
      <c r="ALY156"/>
      <c r="ALZ156"/>
      <c r="AMA156"/>
      <c r="AMB156"/>
      <c r="AMC156"/>
      <c r="AMD156"/>
      <c r="AME156"/>
      <c r="AMF156"/>
      <c r="AMG156"/>
    </row>
    <row r="157" spans="1:1021">
      <c r="A157" s="266" t="s">
        <v>578</v>
      </c>
      <c r="B157" s="267"/>
      <c r="C157" s="268"/>
      <c r="D157" s="269">
        <f>SUM(D155:D156)</f>
        <v>0</v>
      </c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  <c r="HU157"/>
      <c r="HV157"/>
      <c r="HW157"/>
      <c r="HX157"/>
      <c r="HY157"/>
      <c r="HZ157"/>
      <c r="IA157"/>
      <c r="IB157"/>
      <c r="IC157"/>
      <c r="ID157"/>
      <c r="IE157"/>
      <c r="IF157"/>
      <c r="IG157"/>
      <c r="IH157"/>
      <c r="II157"/>
      <c r="IJ157"/>
      <c r="IK157"/>
      <c r="IL157"/>
      <c r="IM157"/>
      <c r="IN157"/>
      <c r="IO157"/>
      <c r="IP157"/>
      <c r="IQ157"/>
      <c r="IR157"/>
      <c r="IS157"/>
      <c r="IT157"/>
      <c r="IU157"/>
      <c r="IV157"/>
      <c r="IW157"/>
      <c r="IX157"/>
      <c r="IY157"/>
      <c r="IZ157"/>
      <c r="JA157"/>
      <c r="JB157"/>
      <c r="JC157"/>
      <c r="JD157"/>
      <c r="JE157"/>
      <c r="JF157"/>
      <c r="JG157"/>
      <c r="JH157"/>
      <c r="JI157"/>
      <c r="JJ157"/>
      <c r="JK157"/>
      <c r="JL157"/>
      <c r="JM157"/>
      <c r="JN157"/>
      <c r="JO157"/>
      <c r="JP157"/>
      <c r="JQ157"/>
      <c r="JR157"/>
      <c r="JS157"/>
      <c r="JT157"/>
      <c r="JU157"/>
      <c r="JV157"/>
      <c r="JW157"/>
      <c r="JX157"/>
      <c r="JY157"/>
      <c r="JZ157"/>
      <c r="KA157"/>
      <c r="KB157"/>
      <c r="KC157"/>
      <c r="KD157"/>
      <c r="KE157"/>
      <c r="KF157"/>
      <c r="KG157"/>
      <c r="KH157"/>
      <c r="KI157"/>
      <c r="KJ157"/>
      <c r="KK157"/>
      <c r="KL157"/>
      <c r="KM157"/>
      <c r="KN157"/>
      <c r="KO157"/>
      <c r="KP157"/>
      <c r="KQ157"/>
      <c r="KR157"/>
      <c r="KS157"/>
      <c r="KT157"/>
      <c r="KU157"/>
      <c r="KV157"/>
      <c r="KW157"/>
      <c r="KX157"/>
      <c r="KY157"/>
      <c r="KZ157"/>
      <c r="LA157"/>
      <c r="LB157"/>
      <c r="LC157"/>
      <c r="LD157"/>
      <c r="LE157"/>
      <c r="LF157"/>
      <c r="LG157"/>
      <c r="LH157"/>
      <c r="LI157"/>
      <c r="LJ157"/>
      <c r="LK157"/>
      <c r="LL157"/>
      <c r="LM157"/>
      <c r="LN157"/>
      <c r="LO157"/>
      <c r="LP157"/>
      <c r="LQ157"/>
      <c r="LR157"/>
      <c r="LS157"/>
      <c r="LT157"/>
      <c r="LU157"/>
      <c r="LV157"/>
      <c r="LW157"/>
      <c r="LX157"/>
      <c r="LY157"/>
      <c r="LZ157"/>
      <c r="MA157"/>
      <c r="MB157"/>
      <c r="MC157"/>
      <c r="MD157"/>
      <c r="ME157"/>
      <c r="MF157"/>
      <c r="MG157"/>
      <c r="MH157"/>
      <c r="MI157"/>
      <c r="MJ157"/>
      <c r="MK157"/>
      <c r="ML157"/>
      <c r="MM157"/>
      <c r="MN157"/>
      <c r="MO157"/>
      <c r="MP157"/>
      <c r="MQ157"/>
      <c r="MR157"/>
      <c r="MS157"/>
      <c r="MT157"/>
      <c r="MU157"/>
      <c r="MV157"/>
      <c r="MW157"/>
      <c r="MX157"/>
      <c r="MY157"/>
      <c r="MZ157"/>
      <c r="NA157"/>
      <c r="NB157"/>
      <c r="NC157"/>
      <c r="ND157"/>
      <c r="NE157"/>
      <c r="NF157"/>
      <c r="NG157"/>
      <c r="NH157"/>
      <c r="NI157"/>
      <c r="NJ157"/>
      <c r="NK157"/>
      <c r="NL157"/>
      <c r="NM157"/>
      <c r="NN157"/>
      <c r="NO157"/>
      <c r="NP157"/>
      <c r="NQ157"/>
      <c r="NR157"/>
      <c r="NS157"/>
      <c r="NT157"/>
      <c r="NU157"/>
      <c r="NV157"/>
      <c r="NW157"/>
      <c r="NX157"/>
      <c r="NY157"/>
      <c r="NZ157"/>
      <c r="OA157"/>
      <c r="OB157"/>
      <c r="OC157"/>
      <c r="OD157"/>
      <c r="OE157"/>
      <c r="OF157"/>
      <c r="OG157"/>
      <c r="OH157"/>
      <c r="OI157"/>
      <c r="OJ157"/>
      <c r="OK157"/>
      <c r="OL157"/>
      <c r="OM157"/>
      <c r="ON157"/>
      <c r="OO157"/>
      <c r="OP157"/>
      <c r="OQ157"/>
      <c r="OR157"/>
      <c r="OS157"/>
      <c r="OT157"/>
      <c r="OU157"/>
      <c r="OV157"/>
      <c r="OW157"/>
      <c r="OX157"/>
      <c r="OY157"/>
      <c r="OZ157"/>
      <c r="PA157"/>
      <c r="PB157"/>
      <c r="PC157"/>
      <c r="PD157"/>
      <c r="PE157"/>
      <c r="PF157"/>
      <c r="PG157"/>
      <c r="PH157"/>
      <c r="PI157"/>
      <c r="PJ157"/>
      <c r="PK157"/>
      <c r="PL157"/>
      <c r="PM157"/>
      <c r="PN157"/>
      <c r="PO157"/>
      <c r="PP157"/>
      <c r="PQ157"/>
      <c r="PR157"/>
      <c r="PS157"/>
      <c r="PT157"/>
      <c r="PU157"/>
      <c r="PV157"/>
      <c r="PW157"/>
      <c r="PX157"/>
      <c r="PY157"/>
      <c r="PZ157"/>
      <c r="QA157"/>
      <c r="QB157"/>
      <c r="QC157"/>
      <c r="QD157"/>
      <c r="QE157"/>
      <c r="QF157"/>
      <c r="QG157"/>
      <c r="QH157"/>
      <c r="QI157"/>
      <c r="QJ157"/>
      <c r="QK157"/>
      <c r="QL157"/>
      <c r="QM157"/>
      <c r="QN157"/>
      <c r="QO157"/>
      <c r="QP157"/>
      <c r="QQ157"/>
      <c r="QR157"/>
      <c r="QS157"/>
      <c r="QT157"/>
      <c r="QU157"/>
      <c r="QV157"/>
      <c r="QW157"/>
      <c r="QX157"/>
      <c r="QY157"/>
      <c r="QZ157"/>
      <c r="RA157"/>
      <c r="RB157"/>
      <c r="RC157"/>
      <c r="RD157"/>
      <c r="RE157"/>
      <c r="RF157"/>
      <c r="RG157"/>
      <c r="RH157"/>
      <c r="RI157"/>
      <c r="RJ157"/>
      <c r="RK157"/>
      <c r="RL157"/>
      <c r="RM157"/>
      <c r="RN157"/>
      <c r="RO157"/>
      <c r="RP157"/>
      <c r="RQ157"/>
      <c r="RR157"/>
      <c r="RS157"/>
      <c r="RT157"/>
      <c r="RU157"/>
      <c r="RV157"/>
      <c r="RW157"/>
      <c r="RX157"/>
      <c r="RY157"/>
      <c r="RZ157"/>
      <c r="SA157"/>
      <c r="SB157"/>
      <c r="SC157"/>
      <c r="SD157"/>
      <c r="SE157"/>
      <c r="SF157"/>
      <c r="SG157"/>
      <c r="SH157"/>
      <c r="SI157"/>
      <c r="SJ157"/>
      <c r="SK157"/>
      <c r="SL157"/>
      <c r="SM157"/>
      <c r="SN157"/>
      <c r="SO157"/>
      <c r="SP157"/>
      <c r="SQ157"/>
      <c r="SR157"/>
      <c r="SS157"/>
      <c r="ST157"/>
      <c r="SU157"/>
      <c r="SV157"/>
      <c r="SW157"/>
      <c r="SX157"/>
      <c r="SY157"/>
      <c r="SZ157"/>
      <c r="TA157"/>
      <c r="TB157"/>
      <c r="TC157"/>
      <c r="TD157"/>
      <c r="TE157"/>
      <c r="TF157"/>
      <c r="TG157"/>
      <c r="TH157"/>
      <c r="TI157"/>
      <c r="TJ157"/>
      <c r="TK157"/>
      <c r="TL157"/>
      <c r="TM157"/>
      <c r="TN157"/>
      <c r="TO157"/>
      <c r="TP157"/>
      <c r="TQ157"/>
      <c r="TR157"/>
      <c r="TS157"/>
      <c r="TT157"/>
      <c r="TU157"/>
      <c r="TV157"/>
      <c r="TW157"/>
      <c r="TX157"/>
      <c r="TY157"/>
      <c r="TZ157"/>
      <c r="UA157"/>
      <c r="UB157"/>
      <c r="UC157"/>
      <c r="UD157"/>
      <c r="UE157"/>
      <c r="UF157"/>
      <c r="UG157"/>
      <c r="UH157"/>
      <c r="UI157"/>
      <c r="UJ157"/>
      <c r="UK157"/>
      <c r="UL157"/>
      <c r="UM157"/>
      <c r="UN157"/>
      <c r="UO157"/>
      <c r="UP157"/>
      <c r="UQ157"/>
      <c r="UR157"/>
      <c r="US157"/>
      <c r="UT157"/>
      <c r="UU157"/>
      <c r="UV157"/>
      <c r="UW157"/>
      <c r="UX157"/>
      <c r="UY157"/>
      <c r="UZ157"/>
      <c r="VA157"/>
      <c r="VB157"/>
      <c r="VC157"/>
      <c r="VD157"/>
      <c r="VE157"/>
      <c r="VF157"/>
      <c r="VG157"/>
      <c r="VH157"/>
      <c r="VI157"/>
      <c r="VJ157"/>
      <c r="VK157"/>
      <c r="VL157"/>
      <c r="VM157"/>
      <c r="VN157"/>
      <c r="VO157"/>
      <c r="VP157"/>
      <c r="VQ157"/>
      <c r="VR157"/>
      <c r="VS157"/>
      <c r="VT157"/>
      <c r="VU157"/>
      <c r="VV157"/>
      <c r="VW157"/>
      <c r="VX157"/>
      <c r="VY157"/>
      <c r="VZ157"/>
      <c r="WA157"/>
      <c r="WB157"/>
      <c r="WC157"/>
      <c r="WD157"/>
      <c r="WE157"/>
      <c r="WF157"/>
      <c r="WG157"/>
      <c r="WH157"/>
      <c r="WI157"/>
      <c r="WJ157"/>
      <c r="WK157"/>
      <c r="WL157"/>
      <c r="WM157"/>
      <c r="WN157"/>
      <c r="WO157"/>
      <c r="WP157"/>
      <c r="WQ157"/>
      <c r="WR157"/>
      <c r="WS157"/>
      <c r="WT157"/>
      <c r="WU157"/>
      <c r="WV157"/>
      <c r="WW157"/>
      <c r="WX157"/>
      <c r="WY157"/>
      <c r="WZ157"/>
      <c r="XA157"/>
      <c r="XB157"/>
      <c r="XC157"/>
      <c r="XD157"/>
      <c r="XE157"/>
      <c r="XF157"/>
      <c r="XG157"/>
      <c r="XH157"/>
      <c r="XI157"/>
      <c r="XJ157"/>
      <c r="XK157"/>
      <c r="XL157"/>
      <c r="XM157"/>
      <c r="XN157"/>
      <c r="XO157"/>
      <c r="XP157"/>
      <c r="XQ157"/>
      <c r="XR157"/>
      <c r="XS157"/>
      <c r="XT157"/>
      <c r="XU157"/>
      <c r="XV157"/>
      <c r="XW157"/>
      <c r="XX157"/>
      <c r="XY157"/>
      <c r="XZ157"/>
      <c r="YA157"/>
      <c r="YB157"/>
      <c r="YC157"/>
      <c r="YD157"/>
      <c r="YE157"/>
      <c r="YF157"/>
      <c r="YG157"/>
      <c r="YH157"/>
      <c r="YI157"/>
      <c r="YJ157"/>
      <c r="YK157"/>
      <c r="YL157"/>
      <c r="YM157"/>
      <c r="YN157"/>
      <c r="YO157"/>
      <c r="YP157"/>
      <c r="YQ157"/>
      <c r="YR157"/>
      <c r="YS157"/>
      <c r="YT157"/>
      <c r="YU157"/>
      <c r="YV157"/>
      <c r="YW157"/>
      <c r="YX157"/>
      <c r="YY157"/>
      <c r="YZ157"/>
      <c r="ZA157"/>
      <c r="ZB157"/>
      <c r="ZC157"/>
      <c r="ZD157"/>
      <c r="ZE157"/>
      <c r="ZF157"/>
      <c r="ZG157"/>
      <c r="ZH157"/>
      <c r="ZI157"/>
      <c r="ZJ157"/>
      <c r="ZK157"/>
      <c r="ZL157"/>
      <c r="ZM157"/>
      <c r="ZN157"/>
      <c r="ZO157"/>
      <c r="ZP157"/>
      <c r="ZQ157"/>
      <c r="ZR157"/>
      <c r="ZS157"/>
      <c r="ZT157"/>
      <c r="ZU157"/>
      <c r="ZV157"/>
      <c r="ZW157"/>
      <c r="ZX157"/>
      <c r="ZY157"/>
      <c r="ZZ157"/>
      <c r="AAA157"/>
      <c r="AAB157"/>
      <c r="AAC157"/>
      <c r="AAD157"/>
      <c r="AAE157"/>
      <c r="AAF157"/>
      <c r="AAG157"/>
      <c r="AAH157"/>
      <c r="AAI157"/>
      <c r="AAJ157"/>
      <c r="AAK157"/>
      <c r="AAL157"/>
      <c r="AAM157"/>
      <c r="AAN157"/>
      <c r="AAO157"/>
      <c r="AAP157"/>
      <c r="AAQ157"/>
      <c r="AAR157"/>
      <c r="AAS157"/>
      <c r="AAT157"/>
      <c r="AAU157"/>
      <c r="AAV157"/>
      <c r="AAW157"/>
      <c r="AAX157"/>
      <c r="AAY157"/>
      <c r="AAZ157"/>
      <c r="ABA157"/>
      <c r="ABB157"/>
      <c r="ABC157"/>
      <c r="ABD157"/>
      <c r="ABE157"/>
      <c r="ABF157"/>
      <c r="ABG157"/>
      <c r="ABH157"/>
      <c r="ABI157"/>
      <c r="ABJ157"/>
      <c r="ABK157"/>
      <c r="ABL157"/>
      <c r="ABM157"/>
      <c r="ABN157"/>
      <c r="ABO157"/>
      <c r="ABP157"/>
      <c r="ABQ157"/>
      <c r="ABR157"/>
      <c r="ABS157"/>
      <c r="ABT157"/>
      <c r="ABU157"/>
      <c r="ABV157"/>
      <c r="ABW157"/>
      <c r="ABX157"/>
      <c r="ABY157"/>
      <c r="ABZ157"/>
      <c r="ACA157"/>
      <c r="ACB157"/>
      <c r="ACC157"/>
      <c r="ACD157"/>
      <c r="ACE157"/>
      <c r="ACF157"/>
      <c r="ACG157"/>
      <c r="ACH157"/>
      <c r="ACI157"/>
      <c r="ACJ157"/>
      <c r="ACK157"/>
      <c r="ACL157"/>
      <c r="ACM157"/>
      <c r="ACN157"/>
      <c r="ACO157"/>
      <c r="ACP157"/>
      <c r="ACQ157"/>
      <c r="ACR157"/>
      <c r="ACS157"/>
      <c r="ACT157"/>
      <c r="ACU157"/>
      <c r="ACV157"/>
      <c r="ACW157"/>
      <c r="ACX157"/>
      <c r="ACY157"/>
      <c r="ACZ157"/>
      <c r="ADA157"/>
      <c r="ADB157"/>
      <c r="ADC157"/>
      <c r="ADD157"/>
      <c r="ADE157"/>
      <c r="ADF157"/>
      <c r="ADG157"/>
      <c r="ADH157"/>
      <c r="ADI157"/>
      <c r="ADJ157"/>
      <c r="ADK157"/>
      <c r="ADL157"/>
      <c r="ADM157"/>
      <c r="ADN157"/>
      <c r="ADO157"/>
      <c r="ADP157"/>
      <c r="ADQ157"/>
      <c r="ADR157"/>
      <c r="ADS157"/>
      <c r="ADT157"/>
      <c r="ADU157"/>
      <c r="ADV157"/>
      <c r="ADW157"/>
      <c r="ADX157"/>
      <c r="ADY157"/>
      <c r="ADZ157"/>
      <c r="AEA157"/>
      <c r="AEB157"/>
      <c r="AEC157"/>
      <c r="AED157"/>
      <c r="AEE157"/>
      <c r="AEF157"/>
      <c r="AEG157"/>
      <c r="AEH157"/>
      <c r="AEI157"/>
      <c r="AEJ157"/>
      <c r="AEK157"/>
      <c r="AEL157"/>
      <c r="AEM157"/>
      <c r="AEN157"/>
      <c r="AEO157"/>
      <c r="AEP157"/>
      <c r="AEQ157"/>
      <c r="AER157"/>
      <c r="AES157"/>
      <c r="AET157"/>
      <c r="AEU157"/>
      <c r="AEV157"/>
      <c r="AEW157"/>
      <c r="AEX157"/>
      <c r="AEY157"/>
      <c r="AEZ157"/>
      <c r="AFA157"/>
      <c r="AFB157"/>
      <c r="AFC157"/>
      <c r="AFD157"/>
      <c r="AFE157"/>
      <c r="AFF157"/>
      <c r="AFG157"/>
      <c r="AFH157"/>
      <c r="AFI157"/>
      <c r="AFJ157"/>
      <c r="AFK157"/>
      <c r="AFL157"/>
      <c r="AFM157"/>
      <c r="AFN157"/>
      <c r="AFO157"/>
      <c r="AFP157"/>
      <c r="AFQ157"/>
      <c r="AFR157"/>
      <c r="AFS157"/>
      <c r="AFT157"/>
      <c r="AFU157"/>
      <c r="AFV157"/>
      <c r="AFW157"/>
      <c r="AFX157"/>
      <c r="AFY157"/>
      <c r="AFZ157"/>
      <c r="AGA157"/>
      <c r="AGB157"/>
      <c r="AGC157"/>
      <c r="AGD157"/>
      <c r="AGE157"/>
      <c r="AGF157"/>
      <c r="AGG157"/>
      <c r="AGH157"/>
      <c r="AGI157"/>
      <c r="AGJ157"/>
      <c r="AGK157"/>
      <c r="AGL157"/>
      <c r="AGM157"/>
      <c r="AGN157"/>
      <c r="AGO157"/>
      <c r="AGP157"/>
      <c r="AGQ157"/>
      <c r="AGR157"/>
      <c r="AGS157"/>
      <c r="AGT157"/>
      <c r="AGU157"/>
      <c r="AGV157"/>
      <c r="AGW157"/>
      <c r="AGX157"/>
      <c r="AGY157"/>
      <c r="AGZ157"/>
      <c r="AHA157"/>
      <c r="AHB157"/>
      <c r="AHC157"/>
      <c r="AHD157"/>
      <c r="AHE157"/>
      <c r="AHF157"/>
      <c r="AHG157"/>
      <c r="AHH157"/>
      <c r="AHI157"/>
      <c r="AHJ157"/>
      <c r="AHK157"/>
      <c r="AHL157"/>
      <c r="AHM157"/>
      <c r="AHN157"/>
      <c r="AHO157"/>
      <c r="AHP157"/>
      <c r="AHQ157"/>
      <c r="AHR157"/>
      <c r="AHS157"/>
      <c r="AHT157"/>
      <c r="AHU157"/>
      <c r="AHV157"/>
      <c r="AHW157"/>
      <c r="AHX157"/>
      <c r="AHY157"/>
      <c r="AHZ157"/>
      <c r="AIA157"/>
      <c r="AIB157"/>
      <c r="AIC157"/>
      <c r="AID157"/>
      <c r="AIE157"/>
      <c r="AIF157"/>
      <c r="AIG157"/>
      <c r="AIH157"/>
      <c r="AII157"/>
      <c r="AIJ157"/>
      <c r="AIK157"/>
      <c r="AIL157"/>
      <c r="AIM157"/>
      <c r="AIN157"/>
      <c r="AIO157"/>
      <c r="AIP157"/>
      <c r="AIQ157"/>
      <c r="AIR157"/>
      <c r="AIS157"/>
      <c r="AIT157"/>
      <c r="AIU157"/>
      <c r="AIV157"/>
      <c r="AIW157"/>
      <c r="AIX157"/>
      <c r="AIY157"/>
      <c r="AIZ157"/>
      <c r="AJA157"/>
      <c r="AJB157"/>
      <c r="AJC157"/>
      <c r="AJD157"/>
      <c r="AJE157"/>
      <c r="AJF157"/>
      <c r="AJG157"/>
      <c r="AJH157"/>
      <c r="AJI157"/>
      <c r="AJJ157"/>
      <c r="AJK157"/>
      <c r="AJL157"/>
      <c r="AJM157"/>
      <c r="AJN157"/>
      <c r="AJO157"/>
      <c r="AJP157"/>
      <c r="AJQ157"/>
      <c r="AJR157"/>
      <c r="AJS157"/>
      <c r="AJT157"/>
      <c r="AJU157"/>
      <c r="AJV157"/>
      <c r="AJW157"/>
      <c r="AJX157"/>
      <c r="AJY157"/>
      <c r="AJZ157"/>
      <c r="AKA157"/>
      <c r="AKB157"/>
      <c r="AKC157"/>
      <c r="AKD157"/>
      <c r="AKE157"/>
      <c r="AKF157"/>
      <c r="AKG157"/>
      <c r="AKH157"/>
      <c r="AKI157"/>
      <c r="AKJ157"/>
      <c r="AKK157"/>
      <c r="AKL157"/>
      <c r="AKM157"/>
      <c r="AKN157"/>
      <c r="AKO157"/>
      <c r="AKP157"/>
      <c r="AKQ157"/>
      <c r="AKR157"/>
      <c r="AKS157"/>
      <c r="AKT157"/>
      <c r="AKU157"/>
      <c r="AKV157"/>
      <c r="AKW157"/>
      <c r="AKX157"/>
      <c r="AKY157"/>
      <c r="AKZ157"/>
      <c r="ALA157"/>
      <c r="ALB157"/>
      <c r="ALC157"/>
      <c r="ALD157"/>
      <c r="ALE157"/>
      <c r="ALF157"/>
      <c r="ALG157"/>
      <c r="ALH157"/>
      <c r="ALI157"/>
      <c r="ALJ157"/>
      <c r="ALK157"/>
      <c r="ALL157"/>
      <c r="ALM157"/>
      <c r="ALN157"/>
      <c r="ALO157"/>
      <c r="ALP157"/>
      <c r="ALQ157"/>
      <c r="ALR157"/>
      <c r="ALS157"/>
      <c r="ALT157"/>
      <c r="ALU157"/>
      <c r="ALV157"/>
      <c r="ALW157"/>
      <c r="ALX157"/>
      <c r="ALY157"/>
      <c r="ALZ157"/>
      <c r="AMA157"/>
      <c r="AMB157"/>
      <c r="AMC157"/>
      <c r="AMD157"/>
      <c r="AME157"/>
      <c r="AMF157"/>
      <c r="AMG157"/>
    </row>
    <row r="158" spans="1:1021">
      <c r="A158" s="265" t="s">
        <v>579</v>
      </c>
      <c r="B158" s="256">
        <f>1/'Prod. GEXCHA'!K22*16*(1/188.76)</f>
        <v>2.2306242401936183E-4</v>
      </c>
      <c r="C158" s="247">
        <f>C114</f>
        <v>0</v>
      </c>
      <c r="D158" s="247">
        <f>B158*C158</f>
        <v>0</v>
      </c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  <c r="IF158"/>
      <c r="IG158"/>
      <c r="IH158"/>
      <c r="II158"/>
      <c r="IJ158"/>
      <c r="IK158"/>
      <c r="IL158"/>
      <c r="IM158"/>
      <c r="IN158"/>
      <c r="IO158"/>
      <c r="IP158"/>
      <c r="IQ158"/>
      <c r="IR158"/>
      <c r="IS158"/>
      <c r="IT158"/>
      <c r="IU158"/>
      <c r="IV158"/>
      <c r="IW158"/>
      <c r="IX158"/>
      <c r="IY158"/>
      <c r="IZ158"/>
      <c r="JA158"/>
      <c r="JB158"/>
      <c r="JC158"/>
      <c r="JD158"/>
      <c r="JE158"/>
      <c r="JF158"/>
      <c r="JG158"/>
      <c r="JH158"/>
      <c r="JI158"/>
      <c r="JJ158"/>
      <c r="JK158"/>
      <c r="JL158"/>
      <c r="JM158"/>
      <c r="JN158"/>
      <c r="JO158"/>
      <c r="JP158"/>
      <c r="JQ158"/>
      <c r="JR158"/>
      <c r="JS158"/>
      <c r="JT158"/>
      <c r="JU158"/>
      <c r="JV158"/>
      <c r="JW158"/>
      <c r="JX158"/>
      <c r="JY158"/>
      <c r="JZ158"/>
      <c r="KA158"/>
      <c r="KB158"/>
      <c r="KC158"/>
      <c r="KD158"/>
      <c r="KE158"/>
      <c r="KF158"/>
      <c r="KG158"/>
      <c r="KH158"/>
      <c r="KI158"/>
      <c r="KJ158"/>
      <c r="KK158"/>
      <c r="KL158"/>
      <c r="KM158"/>
      <c r="KN158"/>
      <c r="KO158"/>
      <c r="KP158"/>
      <c r="KQ158"/>
      <c r="KR158"/>
      <c r="KS158"/>
      <c r="KT158"/>
      <c r="KU158"/>
      <c r="KV158"/>
      <c r="KW158"/>
      <c r="KX158"/>
      <c r="KY158"/>
      <c r="KZ158"/>
      <c r="LA158"/>
      <c r="LB158"/>
      <c r="LC158"/>
      <c r="LD158"/>
      <c r="LE158"/>
      <c r="LF158"/>
      <c r="LG158"/>
      <c r="LH158"/>
      <c r="LI158"/>
      <c r="LJ158"/>
      <c r="LK158"/>
      <c r="LL158"/>
      <c r="LM158"/>
      <c r="LN158"/>
      <c r="LO158"/>
      <c r="LP158"/>
      <c r="LQ158"/>
      <c r="LR158"/>
      <c r="LS158"/>
      <c r="LT158"/>
      <c r="LU158"/>
      <c r="LV158"/>
      <c r="LW158"/>
      <c r="LX158"/>
      <c r="LY158"/>
      <c r="LZ158"/>
      <c r="MA158"/>
      <c r="MB158"/>
      <c r="MC158"/>
      <c r="MD158"/>
      <c r="ME158"/>
      <c r="MF158"/>
      <c r="MG158"/>
      <c r="MH158"/>
      <c r="MI158"/>
      <c r="MJ158"/>
      <c r="MK158"/>
      <c r="ML158"/>
      <c r="MM158"/>
      <c r="MN158"/>
      <c r="MO158"/>
      <c r="MP158"/>
      <c r="MQ158"/>
      <c r="MR158"/>
      <c r="MS158"/>
      <c r="MT158"/>
      <c r="MU158"/>
      <c r="MV158"/>
      <c r="MW158"/>
      <c r="MX158"/>
      <c r="MY158"/>
      <c r="MZ158"/>
      <c r="NA158"/>
      <c r="NB158"/>
      <c r="NC158"/>
      <c r="ND158"/>
      <c r="NE158"/>
      <c r="NF158"/>
      <c r="NG158"/>
      <c r="NH158"/>
      <c r="NI158"/>
      <c r="NJ158"/>
      <c r="NK158"/>
      <c r="NL158"/>
      <c r="NM158"/>
      <c r="NN158"/>
      <c r="NO158"/>
      <c r="NP158"/>
      <c r="NQ158"/>
      <c r="NR158"/>
      <c r="NS158"/>
      <c r="NT158"/>
      <c r="NU158"/>
      <c r="NV158"/>
      <c r="NW158"/>
      <c r="NX158"/>
      <c r="NY158"/>
      <c r="NZ158"/>
      <c r="OA158"/>
      <c r="OB158"/>
      <c r="OC158"/>
      <c r="OD158"/>
      <c r="OE158"/>
      <c r="OF158"/>
      <c r="OG158"/>
      <c r="OH158"/>
      <c r="OI158"/>
      <c r="OJ158"/>
      <c r="OK158"/>
      <c r="OL158"/>
      <c r="OM158"/>
      <c r="ON158"/>
      <c r="OO158"/>
      <c r="OP158"/>
      <c r="OQ158"/>
      <c r="OR158"/>
      <c r="OS158"/>
      <c r="OT158"/>
      <c r="OU158"/>
      <c r="OV158"/>
      <c r="OW158"/>
      <c r="OX158"/>
      <c r="OY158"/>
      <c r="OZ158"/>
      <c r="PA158"/>
      <c r="PB158"/>
      <c r="PC158"/>
      <c r="PD158"/>
      <c r="PE158"/>
      <c r="PF158"/>
      <c r="PG158"/>
      <c r="PH158"/>
      <c r="PI158"/>
      <c r="PJ158"/>
      <c r="PK158"/>
      <c r="PL158"/>
      <c r="PM158"/>
      <c r="PN158"/>
      <c r="PO158"/>
      <c r="PP158"/>
      <c r="PQ158"/>
      <c r="PR158"/>
      <c r="PS158"/>
      <c r="PT158"/>
      <c r="PU158"/>
      <c r="PV158"/>
      <c r="PW158"/>
      <c r="PX158"/>
      <c r="PY158"/>
      <c r="PZ158"/>
      <c r="QA158"/>
      <c r="QB158"/>
      <c r="QC158"/>
      <c r="QD158"/>
      <c r="QE158"/>
      <c r="QF158"/>
      <c r="QG158"/>
      <c r="QH158"/>
      <c r="QI158"/>
      <c r="QJ158"/>
      <c r="QK158"/>
      <c r="QL158"/>
      <c r="QM158"/>
      <c r="QN158"/>
      <c r="QO158"/>
      <c r="QP158"/>
      <c r="QQ158"/>
      <c r="QR158"/>
      <c r="QS158"/>
      <c r="QT158"/>
      <c r="QU158"/>
      <c r="QV158"/>
      <c r="QW158"/>
      <c r="QX158"/>
      <c r="QY158"/>
      <c r="QZ158"/>
      <c r="RA158"/>
      <c r="RB158"/>
      <c r="RC158"/>
      <c r="RD158"/>
      <c r="RE158"/>
      <c r="RF158"/>
      <c r="RG158"/>
      <c r="RH158"/>
      <c r="RI158"/>
      <c r="RJ158"/>
      <c r="RK158"/>
      <c r="RL158"/>
      <c r="RM158"/>
      <c r="RN158"/>
      <c r="RO158"/>
      <c r="RP158"/>
      <c r="RQ158"/>
      <c r="RR158"/>
      <c r="RS158"/>
      <c r="RT158"/>
      <c r="RU158"/>
      <c r="RV158"/>
      <c r="RW158"/>
      <c r="RX158"/>
      <c r="RY158"/>
      <c r="RZ158"/>
      <c r="SA158"/>
      <c r="SB158"/>
      <c r="SC158"/>
      <c r="SD158"/>
      <c r="SE158"/>
      <c r="SF158"/>
      <c r="SG158"/>
      <c r="SH158"/>
      <c r="SI158"/>
      <c r="SJ158"/>
      <c r="SK158"/>
      <c r="SL158"/>
      <c r="SM158"/>
      <c r="SN158"/>
      <c r="SO158"/>
      <c r="SP158"/>
      <c r="SQ158"/>
      <c r="SR158"/>
      <c r="SS158"/>
      <c r="ST158"/>
      <c r="SU158"/>
      <c r="SV158"/>
      <c r="SW158"/>
      <c r="SX158"/>
      <c r="SY158"/>
      <c r="SZ158"/>
      <c r="TA158"/>
      <c r="TB158"/>
      <c r="TC158"/>
      <c r="TD158"/>
      <c r="TE158"/>
      <c r="TF158"/>
      <c r="TG158"/>
      <c r="TH158"/>
      <c r="TI158"/>
      <c r="TJ158"/>
      <c r="TK158"/>
      <c r="TL158"/>
      <c r="TM158"/>
      <c r="TN158"/>
      <c r="TO158"/>
      <c r="TP158"/>
      <c r="TQ158"/>
      <c r="TR158"/>
      <c r="TS158"/>
      <c r="TT158"/>
      <c r="TU158"/>
      <c r="TV158"/>
      <c r="TW158"/>
      <c r="TX158"/>
      <c r="TY158"/>
      <c r="TZ158"/>
      <c r="UA158"/>
      <c r="UB158"/>
      <c r="UC158"/>
      <c r="UD158"/>
      <c r="UE158"/>
      <c r="UF158"/>
      <c r="UG158"/>
      <c r="UH158"/>
      <c r="UI158"/>
      <c r="UJ158"/>
      <c r="UK158"/>
      <c r="UL158"/>
      <c r="UM158"/>
      <c r="UN158"/>
      <c r="UO158"/>
      <c r="UP158"/>
      <c r="UQ158"/>
      <c r="UR158"/>
      <c r="US158"/>
      <c r="UT158"/>
      <c r="UU158"/>
      <c r="UV158"/>
      <c r="UW158"/>
      <c r="UX158"/>
      <c r="UY158"/>
      <c r="UZ158"/>
      <c r="VA158"/>
      <c r="VB158"/>
      <c r="VC158"/>
      <c r="VD158"/>
      <c r="VE158"/>
      <c r="VF158"/>
      <c r="VG158"/>
      <c r="VH158"/>
      <c r="VI158"/>
      <c r="VJ158"/>
      <c r="VK158"/>
      <c r="VL158"/>
      <c r="VM158"/>
      <c r="VN158"/>
      <c r="VO158"/>
      <c r="VP158"/>
      <c r="VQ158"/>
      <c r="VR158"/>
      <c r="VS158"/>
      <c r="VT158"/>
      <c r="VU158"/>
      <c r="VV158"/>
      <c r="VW158"/>
      <c r="VX158"/>
      <c r="VY158"/>
      <c r="VZ158"/>
      <c r="WA158"/>
      <c r="WB158"/>
      <c r="WC158"/>
      <c r="WD158"/>
      <c r="WE158"/>
      <c r="WF158"/>
      <c r="WG158"/>
      <c r="WH158"/>
      <c r="WI158"/>
      <c r="WJ158"/>
      <c r="WK158"/>
      <c r="WL158"/>
      <c r="WM158"/>
      <c r="WN158"/>
      <c r="WO158"/>
      <c r="WP158"/>
      <c r="WQ158"/>
      <c r="WR158"/>
      <c r="WS158"/>
      <c r="WT158"/>
      <c r="WU158"/>
      <c r="WV158"/>
      <c r="WW158"/>
      <c r="WX158"/>
      <c r="WY158"/>
      <c r="WZ158"/>
      <c r="XA158"/>
      <c r="XB158"/>
      <c r="XC158"/>
      <c r="XD158"/>
      <c r="XE158"/>
      <c r="XF158"/>
      <c r="XG158"/>
      <c r="XH158"/>
      <c r="XI158"/>
      <c r="XJ158"/>
      <c r="XK158"/>
      <c r="XL158"/>
      <c r="XM158"/>
      <c r="XN158"/>
      <c r="XO158"/>
      <c r="XP158"/>
      <c r="XQ158"/>
      <c r="XR158"/>
      <c r="XS158"/>
      <c r="XT158"/>
      <c r="XU158"/>
      <c r="XV158"/>
      <c r="XW158"/>
      <c r="XX158"/>
      <c r="XY158"/>
      <c r="XZ158"/>
      <c r="YA158"/>
      <c r="YB158"/>
      <c r="YC158"/>
      <c r="YD158"/>
      <c r="YE158"/>
      <c r="YF158"/>
      <c r="YG158"/>
      <c r="YH158"/>
      <c r="YI158"/>
      <c r="YJ158"/>
      <c r="YK158"/>
      <c r="YL158"/>
      <c r="YM158"/>
      <c r="YN158"/>
      <c r="YO158"/>
      <c r="YP158"/>
      <c r="YQ158"/>
      <c r="YR158"/>
      <c r="YS158"/>
      <c r="YT158"/>
      <c r="YU158"/>
      <c r="YV158"/>
      <c r="YW158"/>
      <c r="YX158"/>
      <c r="YY158"/>
      <c r="YZ158"/>
      <c r="ZA158"/>
      <c r="ZB158"/>
      <c r="ZC158"/>
      <c r="ZD158"/>
      <c r="ZE158"/>
      <c r="ZF158"/>
      <c r="ZG158"/>
      <c r="ZH158"/>
      <c r="ZI158"/>
      <c r="ZJ158"/>
      <c r="ZK158"/>
      <c r="ZL158"/>
      <c r="ZM158"/>
      <c r="ZN158"/>
      <c r="ZO158"/>
      <c r="ZP158"/>
      <c r="ZQ158"/>
      <c r="ZR158"/>
      <c r="ZS158"/>
      <c r="ZT158"/>
      <c r="ZU158"/>
      <c r="ZV158"/>
      <c r="ZW158"/>
      <c r="ZX158"/>
      <c r="ZY158"/>
      <c r="ZZ158"/>
      <c r="AAA158"/>
      <c r="AAB158"/>
      <c r="AAC158"/>
      <c r="AAD158"/>
      <c r="AAE158"/>
      <c r="AAF158"/>
      <c r="AAG158"/>
      <c r="AAH158"/>
      <c r="AAI158"/>
      <c r="AAJ158"/>
      <c r="AAK158"/>
      <c r="AAL158"/>
      <c r="AAM158"/>
      <c r="AAN158"/>
      <c r="AAO158"/>
      <c r="AAP158"/>
      <c r="AAQ158"/>
      <c r="AAR158"/>
      <c r="AAS158"/>
      <c r="AAT158"/>
      <c r="AAU158"/>
      <c r="AAV158"/>
      <c r="AAW158"/>
      <c r="AAX158"/>
      <c r="AAY158"/>
      <c r="AAZ158"/>
      <c r="ABA158"/>
      <c r="ABB158"/>
      <c r="ABC158"/>
      <c r="ABD158"/>
      <c r="ABE158"/>
      <c r="ABF158"/>
      <c r="ABG158"/>
      <c r="ABH158"/>
      <c r="ABI158"/>
      <c r="ABJ158"/>
      <c r="ABK158"/>
      <c r="ABL158"/>
      <c r="ABM158"/>
      <c r="ABN158"/>
      <c r="ABO158"/>
      <c r="ABP158"/>
      <c r="ABQ158"/>
      <c r="ABR158"/>
      <c r="ABS158"/>
      <c r="ABT158"/>
      <c r="ABU158"/>
      <c r="ABV158"/>
      <c r="ABW158"/>
      <c r="ABX158"/>
      <c r="ABY158"/>
      <c r="ABZ158"/>
      <c r="ACA158"/>
      <c r="ACB158"/>
      <c r="ACC158"/>
      <c r="ACD158"/>
      <c r="ACE158"/>
      <c r="ACF158"/>
      <c r="ACG158"/>
      <c r="ACH158"/>
      <c r="ACI158"/>
      <c r="ACJ158"/>
      <c r="ACK158"/>
      <c r="ACL158"/>
      <c r="ACM158"/>
      <c r="ACN158"/>
      <c r="ACO158"/>
      <c r="ACP158"/>
      <c r="ACQ158"/>
      <c r="ACR158"/>
      <c r="ACS158"/>
      <c r="ACT158"/>
      <c r="ACU158"/>
      <c r="ACV158"/>
      <c r="ACW158"/>
      <c r="ACX158"/>
      <c r="ACY158"/>
      <c r="ACZ158"/>
      <c r="ADA158"/>
      <c r="ADB158"/>
      <c r="ADC158"/>
      <c r="ADD158"/>
      <c r="ADE158"/>
      <c r="ADF158"/>
      <c r="ADG158"/>
      <c r="ADH158"/>
      <c r="ADI158"/>
      <c r="ADJ158"/>
      <c r="ADK158"/>
      <c r="ADL158"/>
      <c r="ADM158"/>
      <c r="ADN158"/>
      <c r="ADO158"/>
      <c r="ADP158"/>
      <c r="ADQ158"/>
      <c r="ADR158"/>
      <c r="ADS158"/>
      <c r="ADT158"/>
      <c r="ADU158"/>
      <c r="ADV158"/>
      <c r="ADW158"/>
      <c r="ADX158"/>
      <c r="ADY158"/>
      <c r="ADZ158"/>
      <c r="AEA158"/>
      <c r="AEB158"/>
      <c r="AEC158"/>
      <c r="AED158"/>
      <c r="AEE158"/>
      <c r="AEF158"/>
      <c r="AEG158"/>
      <c r="AEH158"/>
      <c r="AEI158"/>
      <c r="AEJ158"/>
      <c r="AEK158"/>
      <c r="AEL158"/>
      <c r="AEM158"/>
      <c r="AEN158"/>
      <c r="AEO158"/>
      <c r="AEP158"/>
      <c r="AEQ158"/>
      <c r="AER158"/>
      <c r="AES158"/>
      <c r="AET158"/>
      <c r="AEU158"/>
      <c r="AEV158"/>
      <c r="AEW158"/>
      <c r="AEX158"/>
      <c r="AEY158"/>
      <c r="AEZ158"/>
      <c r="AFA158"/>
      <c r="AFB158"/>
      <c r="AFC158"/>
      <c r="AFD158"/>
      <c r="AFE158"/>
      <c r="AFF158"/>
      <c r="AFG158"/>
      <c r="AFH158"/>
      <c r="AFI158"/>
      <c r="AFJ158"/>
      <c r="AFK158"/>
      <c r="AFL158"/>
      <c r="AFM158"/>
      <c r="AFN158"/>
      <c r="AFO158"/>
      <c r="AFP158"/>
      <c r="AFQ158"/>
      <c r="AFR158"/>
      <c r="AFS158"/>
      <c r="AFT158"/>
      <c r="AFU158"/>
      <c r="AFV158"/>
      <c r="AFW158"/>
      <c r="AFX158"/>
      <c r="AFY158"/>
      <c r="AFZ158"/>
      <c r="AGA158"/>
      <c r="AGB158"/>
      <c r="AGC158"/>
      <c r="AGD158"/>
      <c r="AGE158"/>
      <c r="AGF158"/>
      <c r="AGG158"/>
      <c r="AGH158"/>
      <c r="AGI158"/>
      <c r="AGJ158"/>
      <c r="AGK158"/>
      <c r="AGL158"/>
      <c r="AGM158"/>
      <c r="AGN158"/>
      <c r="AGO158"/>
      <c r="AGP158"/>
      <c r="AGQ158"/>
      <c r="AGR158"/>
      <c r="AGS158"/>
      <c r="AGT158"/>
      <c r="AGU158"/>
      <c r="AGV158"/>
      <c r="AGW158"/>
      <c r="AGX158"/>
      <c r="AGY158"/>
      <c r="AGZ158"/>
      <c r="AHA158"/>
      <c r="AHB158"/>
      <c r="AHC158"/>
      <c r="AHD158"/>
      <c r="AHE158"/>
      <c r="AHF158"/>
      <c r="AHG158"/>
      <c r="AHH158"/>
      <c r="AHI158"/>
      <c r="AHJ158"/>
      <c r="AHK158"/>
      <c r="AHL158"/>
      <c r="AHM158"/>
      <c r="AHN158"/>
      <c r="AHO158"/>
      <c r="AHP158"/>
      <c r="AHQ158"/>
      <c r="AHR158"/>
      <c r="AHS158"/>
      <c r="AHT158"/>
      <c r="AHU158"/>
      <c r="AHV158"/>
      <c r="AHW158"/>
      <c r="AHX158"/>
      <c r="AHY158"/>
      <c r="AHZ158"/>
      <c r="AIA158"/>
      <c r="AIB158"/>
      <c r="AIC158"/>
      <c r="AID158"/>
      <c r="AIE158"/>
      <c r="AIF158"/>
      <c r="AIG158"/>
      <c r="AIH158"/>
      <c r="AII158"/>
      <c r="AIJ158"/>
      <c r="AIK158"/>
      <c r="AIL158"/>
      <c r="AIM158"/>
      <c r="AIN158"/>
      <c r="AIO158"/>
      <c r="AIP158"/>
      <c r="AIQ158"/>
      <c r="AIR158"/>
      <c r="AIS158"/>
      <c r="AIT158"/>
      <c r="AIU158"/>
      <c r="AIV158"/>
      <c r="AIW158"/>
      <c r="AIX158"/>
      <c r="AIY158"/>
      <c r="AIZ158"/>
      <c r="AJA158"/>
      <c r="AJB158"/>
      <c r="AJC158"/>
      <c r="AJD158"/>
      <c r="AJE158"/>
      <c r="AJF158"/>
      <c r="AJG158"/>
      <c r="AJH158"/>
      <c r="AJI158"/>
      <c r="AJJ158"/>
      <c r="AJK158"/>
      <c r="AJL158"/>
      <c r="AJM158"/>
      <c r="AJN158"/>
      <c r="AJO158"/>
      <c r="AJP158"/>
      <c r="AJQ158"/>
      <c r="AJR158"/>
      <c r="AJS158"/>
      <c r="AJT158"/>
      <c r="AJU158"/>
      <c r="AJV158"/>
      <c r="AJW158"/>
      <c r="AJX158"/>
      <c r="AJY158"/>
      <c r="AJZ158"/>
      <c r="AKA158"/>
      <c r="AKB158"/>
      <c r="AKC158"/>
      <c r="AKD158"/>
      <c r="AKE158"/>
      <c r="AKF158"/>
      <c r="AKG158"/>
      <c r="AKH158"/>
      <c r="AKI158"/>
      <c r="AKJ158"/>
      <c r="AKK158"/>
      <c r="AKL158"/>
      <c r="AKM158"/>
      <c r="AKN158"/>
      <c r="AKO158"/>
      <c r="AKP158"/>
      <c r="AKQ158"/>
      <c r="AKR158"/>
      <c r="AKS158"/>
      <c r="AKT158"/>
      <c r="AKU158"/>
      <c r="AKV158"/>
      <c r="AKW158"/>
      <c r="AKX158"/>
      <c r="AKY158"/>
      <c r="AKZ158"/>
      <c r="ALA158"/>
      <c r="ALB158"/>
      <c r="ALC158"/>
      <c r="ALD158"/>
      <c r="ALE158"/>
      <c r="ALF158"/>
      <c r="ALG158"/>
      <c r="ALH158"/>
      <c r="ALI158"/>
      <c r="ALJ158"/>
      <c r="ALK158"/>
      <c r="ALL158"/>
      <c r="ALM158"/>
      <c r="ALN158"/>
      <c r="ALO158"/>
      <c r="ALP158"/>
      <c r="ALQ158"/>
      <c r="ALR158"/>
      <c r="ALS158"/>
      <c r="ALT158"/>
      <c r="ALU158"/>
      <c r="ALV158"/>
      <c r="ALW158"/>
      <c r="ALX158"/>
      <c r="ALY158"/>
      <c r="ALZ158"/>
      <c r="AMA158"/>
      <c r="AMB158"/>
      <c r="AMC158"/>
      <c r="AMD158"/>
      <c r="AME158"/>
      <c r="AMF158"/>
      <c r="AMG158"/>
    </row>
    <row r="159" spans="1:1021">
      <c r="A159" s="265" t="s">
        <v>562</v>
      </c>
      <c r="B159" s="256">
        <f>1/('Prod. GEXCHA'!O22*'Prod. GEXCHA'!K22)*16*(1/188.76)</f>
        <v>8.9224969607744749E-6</v>
      </c>
      <c r="C159" s="247">
        <f>F114</f>
        <v>0</v>
      </c>
      <c r="D159" s="247">
        <f>B159*C159</f>
        <v>0</v>
      </c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  <c r="HU159"/>
      <c r="HV159"/>
      <c r="HW159"/>
      <c r="HX159"/>
      <c r="HY159"/>
      <c r="HZ159"/>
      <c r="IA159"/>
      <c r="IB159"/>
      <c r="IC159"/>
      <c r="ID159"/>
      <c r="IE159"/>
      <c r="IF159"/>
      <c r="IG159"/>
      <c r="IH159"/>
      <c r="II159"/>
      <c r="IJ159"/>
      <c r="IK159"/>
      <c r="IL159"/>
      <c r="IM159"/>
      <c r="IN159"/>
      <c r="IO159"/>
      <c r="IP159"/>
      <c r="IQ159"/>
      <c r="IR159"/>
      <c r="IS159"/>
      <c r="IT159"/>
      <c r="IU159"/>
      <c r="IV159"/>
      <c r="IW159"/>
      <c r="IX159"/>
      <c r="IY159"/>
      <c r="IZ159"/>
      <c r="JA159"/>
      <c r="JB159"/>
      <c r="JC159"/>
      <c r="JD159"/>
      <c r="JE159"/>
      <c r="JF159"/>
      <c r="JG159"/>
      <c r="JH159"/>
      <c r="JI159"/>
      <c r="JJ159"/>
      <c r="JK159"/>
      <c r="JL159"/>
      <c r="JM159"/>
      <c r="JN159"/>
      <c r="JO159"/>
      <c r="JP159"/>
      <c r="JQ159"/>
      <c r="JR159"/>
      <c r="JS159"/>
      <c r="JT159"/>
      <c r="JU159"/>
      <c r="JV159"/>
      <c r="JW159"/>
      <c r="JX159"/>
      <c r="JY159"/>
      <c r="JZ159"/>
      <c r="KA159"/>
      <c r="KB159"/>
      <c r="KC159"/>
      <c r="KD159"/>
      <c r="KE159"/>
      <c r="KF159"/>
      <c r="KG159"/>
      <c r="KH159"/>
      <c r="KI159"/>
      <c r="KJ159"/>
      <c r="KK159"/>
      <c r="KL159"/>
      <c r="KM159"/>
      <c r="KN159"/>
      <c r="KO159"/>
      <c r="KP159"/>
      <c r="KQ159"/>
      <c r="KR159"/>
      <c r="KS159"/>
      <c r="KT159"/>
      <c r="KU159"/>
      <c r="KV159"/>
      <c r="KW159"/>
      <c r="KX159"/>
      <c r="KY159"/>
      <c r="KZ159"/>
      <c r="LA159"/>
      <c r="LB159"/>
      <c r="LC159"/>
      <c r="LD159"/>
      <c r="LE159"/>
      <c r="LF159"/>
      <c r="LG159"/>
      <c r="LH159"/>
      <c r="LI159"/>
      <c r="LJ159"/>
      <c r="LK159"/>
      <c r="LL159"/>
      <c r="LM159"/>
      <c r="LN159"/>
      <c r="LO159"/>
      <c r="LP159"/>
      <c r="LQ159"/>
      <c r="LR159"/>
      <c r="LS159"/>
      <c r="LT159"/>
      <c r="LU159"/>
      <c r="LV159"/>
      <c r="LW159"/>
      <c r="LX159"/>
      <c r="LY159"/>
      <c r="LZ159"/>
      <c r="MA159"/>
      <c r="MB159"/>
      <c r="MC159"/>
      <c r="MD159"/>
      <c r="ME159"/>
      <c r="MF159"/>
      <c r="MG159"/>
      <c r="MH159"/>
      <c r="MI159"/>
      <c r="MJ159"/>
      <c r="MK159"/>
      <c r="ML159"/>
      <c r="MM159"/>
      <c r="MN159"/>
      <c r="MO159"/>
      <c r="MP159"/>
      <c r="MQ159"/>
      <c r="MR159"/>
      <c r="MS159"/>
      <c r="MT159"/>
      <c r="MU159"/>
      <c r="MV159"/>
      <c r="MW159"/>
      <c r="MX159"/>
      <c r="MY159"/>
      <c r="MZ159"/>
      <c r="NA159"/>
      <c r="NB159"/>
      <c r="NC159"/>
      <c r="ND159"/>
      <c r="NE159"/>
      <c r="NF159"/>
      <c r="NG159"/>
      <c r="NH159"/>
      <c r="NI159"/>
      <c r="NJ159"/>
      <c r="NK159"/>
      <c r="NL159"/>
      <c r="NM159"/>
      <c r="NN159"/>
      <c r="NO159"/>
      <c r="NP159"/>
      <c r="NQ159"/>
      <c r="NR159"/>
      <c r="NS159"/>
      <c r="NT159"/>
      <c r="NU159"/>
      <c r="NV159"/>
      <c r="NW159"/>
      <c r="NX159"/>
      <c r="NY159"/>
      <c r="NZ159"/>
      <c r="OA159"/>
      <c r="OB159"/>
      <c r="OC159"/>
      <c r="OD159"/>
      <c r="OE159"/>
      <c r="OF159"/>
      <c r="OG159"/>
      <c r="OH159"/>
      <c r="OI159"/>
      <c r="OJ159"/>
      <c r="OK159"/>
      <c r="OL159"/>
      <c r="OM159"/>
      <c r="ON159"/>
      <c r="OO159"/>
      <c r="OP159"/>
      <c r="OQ159"/>
      <c r="OR159"/>
      <c r="OS159"/>
      <c r="OT159"/>
      <c r="OU159"/>
      <c r="OV159"/>
      <c r="OW159"/>
      <c r="OX159"/>
      <c r="OY159"/>
      <c r="OZ159"/>
      <c r="PA159"/>
      <c r="PB159"/>
      <c r="PC159"/>
      <c r="PD159"/>
      <c r="PE159"/>
      <c r="PF159"/>
      <c r="PG159"/>
      <c r="PH159"/>
      <c r="PI159"/>
      <c r="PJ159"/>
      <c r="PK159"/>
      <c r="PL159"/>
      <c r="PM159"/>
      <c r="PN159"/>
      <c r="PO159"/>
      <c r="PP159"/>
      <c r="PQ159"/>
      <c r="PR159"/>
      <c r="PS159"/>
      <c r="PT159"/>
      <c r="PU159"/>
      <c r="PV159"/>
      <c r="PW159"/>
      <c r="PX159"/>
      <c r="PY159"/>
      <c r="PZ159"/>
      <c r="QA159"/>
      <c r="QB159"/>
      <c r="QC159"/>
      <c r="QD159"/>
      <c r="QE159"/>
      <c r="QF159"/>
      <c r="QG159"/>
      <c r="QH159"/>
      <c r="QI159"/>
      <c r="QJ159"/>
      <c r="QK159"/>
      <c r="QL159"/>
      <c r="QM159"/>
      <c r="QN159"/>
      <c r="QO159"/>
      <c r="QP159"/>
      <c r="QQ159"/>
      <c r="QR159"/>
      <c r="QS159"/>
      <c r="QT159"/>
      <c r="QU159"/>
      <c r="QV159"/>
      <c r="QW159"/>
      <c r="QX159"/>
      <c r="QY159"/>
      <c r="QZ159"/>
      <c r="RA159"/>
      <c r="RB159"/>
      <c r="RC159"/>
      <c r="RD159"/>
      <c r="RE159"/>
      <c r="RF159"/>
      <c r="RG159"/>
      <c r="RH159"/>
      <c r="RI159"/>
      <c r="RJ159"/>
      <c r="RK159"/>
      <c r="RL159"/>
      <c r="RM159"/>
      <c r="RN159"/>
      <c r="RO159"/>
      <c r="RP159"/>
      <c r="RQ159"/>
      <c r="RR159"/>
      <c r="RS159"/>
      <c r="RT159"/>
      <c r="RU159"/>
      <c r="RV159"/>
      <c r="RW159"/>
      <c r="RX159"/>
      <c r="RY159"/>
      <c r="RZ159"/>
      <c r="SA159"/>
      <c r="SB159"/>
      <c r="SC159"/>
      <c r="SD159"/>
      <c r="SE159"/>
      <c r="SF159"/>
      <c r="SG159"/>
      <c r="SH159"/>
      <c r="SI159"/>
      <c r="SJ159"/>
      <c r="SK159"/>
      <c r="SL159"/>
      <c r="SM159"/>
      <c r="SN159"/>
      <c r="SO159"/>
      <c r="SP159"/>
      <c r="SQ159"/>
      <c r="SR159"/>
      <c r="SS159"/>
      <c r="ST159"/>
      <c r="SU159"/>
      <c r="SV159"/>
      <c r="SW159"/>
      <c r="SX159"/>
      <c r="SY159"/>
      <c r="SZ159"/>
      <c r="TA159"/>
      <c r="TB159"/>
      <c r="TC159"/>
      <c r="TD159"/>
      <c r="TE159"/>
      <c r="TF159"/>
      <c r="TG159"/>
      <c r="TH159"/>
      <c r="TI159"/>
      <c r="TJ159"/>
      <c r="TK159"/>
      <c r="TL159"/>
      <c r="TM159"/>
      <c r="TN159"/>
      <c r="TO159"/>
      <c r="TP159"/>
      <c r="TQ159"/>
      <c r="TR159"/>
      <c r="TS159"/>
      <c r="TT159"/>
      <c r="TU159"/>
      <c r="TV159"/>
      <c r="TW159"/>
      <c r="TX159"/>
      <c r="TY159"/>
      <c r="TZ159"/>
      <c r="UA159"/>
      <c r="UB159"/>
      <c r="UC159"/>
      <c r="UD159"/>
      <c r="UE159"/>
      <c r="UF159"/>
      <c r="UG159"/>
      <c r="UH159"/>
      <c r="UI159"/>
      <c r="UJ159"/>
      <c r="UK159"/>
      <c r="UL159"/>
      <c r="UM159"/>
      <c r="UN159"/>
      <c r="UO159"/>
      <c r="UP159"/>
      <c r="UQ159"/>
      <c r="UR159"/>
      <c r="US159"/>
      <c r="UT159"/>
      <c r="UU159"/>
      <c r="UV159"/>
      <c r="UW159"/>
      <c r="UX159"/>
      <c r="UY159"/>
      <c r="UZ159"/>
      <c r="VA159"/>
      <c r="VB159"/>
      <c r="VC159"/>
      <c r="VD159"/>
      <c r="VE159"/>
      <c r="VF159"/>
      <c r="VG159"/>
      <c r="VH159"/>
      <c r="VI159"/>
      <c r="VJ159"/>
      <c r="VK159"/>
      <c r="VL159"/>
      <c r="VM159"/>
      <c r="VN159"/>
      <c r="VO159"/>
      <c r="VP159"/>
      <c r="VQ159"/>
      <c r="VR159"/>
      <c r="VS159"/>
      <c r="VT159"/>
      <c r="VU159"/>
      <c r="VV159"/>
      <c r="VW159"/>
      <c r="VX159"/>
      <c r="VY159"/>
      <c r="VZ159"/>
      <c r="WA159"/>
      <c r="WB159"/>
      <c r="WC159"/>
      <c r="WD159"/>
      <c r="WE159"/>
      <c r="WF159"/>
      <c r="WG159"/>
      <c r="WH159"/>
      <c r="WI159"/>
      <c r="WJ159"/>
      <c r="WK159"/>
      <c r="WL159"/>
      <c r="WM159"/>
      <c r="WN159"/>
      <c r="WO159"/>
      <c r="WP159"/>
      <c r="WQ159"/>
      <c r="WR159"/>
      <c r="WS159"/>
      <c r="WT159"/>
      <c r="WU159"/>
      <c r="WV159"/>
      <c r="WW159"/>
      <c r="WX159"/>
      <c r="WY159"/>
      <c r="WZ159"/>
      <c r="XA159"/>
      <c r="XB159"/>
      <c r="XC159"/>
      <c r="XD159"/>
      <c r="XE159"/>
      <c r="XF159"/>
      <c r="XG159"/>
      <c r="XH159"/>
      <c r="XI159"/>
      <c r="XJ159"/>
      <c r="XK159"/>
      <c r="XL159"/>
      <c r="XM159"/>
      <c r="XN159"/>
      <c r="XO159"/>
      <c r="XP159"/>
      <c r="XQ159"/>
      <c r="XR159"/>
      <c r="XS159"/>
      <c r="XT159"/>
      <c r="XU159"/>
      <c r="XV159"/>
      <c r="XW159"/>
      <c r="XX159"/>
      <c r="XY159"/>
      <c r="XZ159"/>
      <c r="YA159"/>
      <c r="YB159"/>
      <c r="YC159"/>
      <c r="YD159"/>
      <c r="YE159"/>
      <c r="YF159"/>
      <c r="YG159"/>
      <c r="YH159"/>
      <c r="YI159"/>
      <c r="YJ159"/>
      <c r="YK159"/>
      <c r="YL159"/>
      <c r="YM159"/>
      <c r="YN159"/>
      <c r="YO159"/>
      <c r="YP159"/>
      <c r="YQ159"/>
      <c r="YR159"/>
      <c r="YS159"/>
      <c r="YT159"/>
      <c r="YU159"/>
      <c r="YV159"/>
      <c r="YW159"/>
      <c r="YX159"/>
      <c r="YY159"/>
      <c r="YZ159"/>
      <c r="ZA159"/>
      <c r="ZB159"/>
      <c r="ZC159"/>
      <c r="ZD159"/>
      <c r="ZE159"/>
      <c r="ZF159"/>
      <c r="ZG159"/>
      <c r="ZH159"/>
      <c r="ZI159"/>
      <c r="ZJ159"/>
      <c r="ZK159"/>
      <c r="ZL159"/>
      <c r="ZM159"/>
      <c r="ZN159"/>
      <c r="ZO159"/>
      <c r="ZP159"/>
      <c r="ZQ159"/>
      <c r="ZR159"/>
      <c r="ZS159"/>
      <c r="ZT159"/>
      <c r="ZU159"/>
      <c r="ZV159"/>
      <c r="ZW159"/>
      <c r="ZX159"/>
      <c r="ZY159"/>
      <c r="ZZ159"/>
      <c r="AAA159"/>
      <c r="AAB159"/>
      <c r="AAC159"/>
      <c r="AAD159"/>
      <c r="AAE159"/>
      <c r="AAF159"/>
      <c r="AAG159"/>
      <c r="AAH159"/>
      <c r="AAI159"/>
      <c r="AAJ159"/>
      <c r="AAK159"/>
      <c r="AAL159"/>
      <c r="AAM159"/>
      <c r="AAN159"/>
      <c r="AAO159"/>
      <c r="AAP159"/>
      <c r="AAQ159"/>
      <c r="AAR159"/>
      <c r="AAS159"/>
      <c r="AAT159"/>
      <c r="AAU159"/>
      <c r="AAV159"/>
      <c r="AAW159"/>
      <c r="AAX159"/>
      <c r="AAY159"/>
      <c r="AAZ159"/>
      <c r="ABA159"/>
      <c r="ABB159"/>
      <c r="ABC159"/>
      <c r="ABD159"/>
      <c r="ABE159"/>
      <c r="ABF159"/>
      <c r="ABG159"/>
      <c r="ABH159"/>
      <c r="ABI159"/>
      <c r="ABJ159"/>
      <c r="ABK159"/>
      <c r="ABL159"/>
      <c r="ABM159"/>
      <c r="ABN159"/>
      <c r="ABO159"/>
      <c r="ABP159"/>
      <c r="ABQ159"/>
      <c r="ABR159"/>
      <c r="ABS159"/>
      <c r="ABT159"/>
      <c r="ABU159"/>
      <c r="ABV159"/>
      <c r="ABW159"/>
      <c r="ABX159"/>
      <c r="ABY159"/>
      <c r="ABZ159"/>
      <c r="ACA159"/>
      <c r="ACB159"/>
      <c r="ACC159"/>
      <c r="ACD159"/>
      <c r="ACE159"/>
      <c r="ACF159"/>
      <c r="ACG159"/>
      <c r="ACH159"/>
      <c r="ACI159"/>
      <c r="ACJ159"/>
      <c r="ACK159"/>
      <c r="ACL159"/>
      <c r="ACM159"/>
      <c r="ACN159"/>
      <c r="ACO159"/>
      <c r="ACP159"/>
      <c r="ACQ159"/>
      <c r="ACR159"/>
      <c r="ACS159"/>
      <c r="ACT159"/>
      <c r="ACU159"/>
      <c r="ACV159"/>
      <c r="ACW159"/>
      <c r="ACX159"/>
      <c r="ACY159"/>
      <c r="ACZ159"/>
      <c r="ADA159"/>
      <c r="ADB159"/>
      <c r="ADC159"/>
      <c r="ADD159"/>
      <c r="ADE159"/>
      <c r="ADF159"/>
      <c r="ADG159"/>
      <c r="ADH159"/>
      <c r="ADI159"/>
      <c r="ADJ159"/>
      <c r="ADK159"/>
      <c r="ADL159"/>
      <c r="ADM159"/>
      <c r="ADN159"/>
      <c r="ADO159"/>
      <c r="ADP159"/>
      <c r="ADQ159"/>
      <c r="ADR159"/>
      <c r="ADS159"/>
      <c r="ADT159"/>
      <c r="ADU159"/>
      <c r="ADV159"/>
      <c r="ADW159"/>
      <c r="ADX159"/>
      <c r="ADY159"/>
      <c r="ADZ159"/>
      <c r="AEA159"/>
      <c r="AEB159"/>
      <c r="AEC159"/>
      <c r="AED159"/>
      <c r="AEE159"/>
      <c r="AEF159"/>
      <c r="AEG159"/>
      <c r="AEH159"/>
      <c r="AEI159"/>
      <c r="AEJ159"/>
      <c r="AEK159"/>
      <c r="AEL159"/>
      <c r="AEM159"/>
      <c r="AEN159"/>
      <c r="AEO159"/>
      <c r="AEP159"/>
      <c r="AEQ159"/>
      <c r="AER159"/>
      <c r="AES159"/>
      <c r="AET159"/>
      <c r="AEU159"/>
      <c r="AEV159"/>
      <c r="AEW159"/>
      <c r="AEX159"/>
      <c r="AEY159"/>
      <c r="AEZ159"/>
      <c r="AFA159"/>
      <c r="AFB159"/>
      <c r="AFC159"/>
      <c r="AFD159"/>
      <c r="AFE159"/>
      <c r="AFF159"/>
      <c r="AFG159"/>
      <c r="AFH159"/>
      <c r="AFI159"/>
      <c r="AFJ159"/>
      <c r="AFK159"/>
      <c r="AFL159"/>
      <c r="AFM159"/>
      <c r="AFN159"/>
      <c r="AFO159"/>
      <c r="AFP159"/>
      <c r="AFQ159"/>
      <c r="AFR159"/>
      <c r="AFS159"/>
      <c r="AFT159"/>
      <c r="AFU159"/>
      <c r="AFV159"/>
      <c r="AFW159"/>
      <c r="AFX159"/>
      <c r="AFY159"/>
      <c r="AFZ159"/>
      <c r="AGA159"/>
      <c r="AGB159"/>
      <c r="AGC159"/>
      <c r="AGD159"/>
      <c r="AGE159"/>
      <c r="AGF159"/>
      <c r="AGG159"/>
      <c r="AGH159"/>
      <c r="AGI159"/>
      <c r="AGJ159"/>
      <c r="AGK159"/>
      <c r="AGL159"/>
      <c r="AGM159"/>
      <c r="AGN159"/>
      <c r="AGO159"/>
      <c r="AGP159"/>
      <c r="AGQ159"/>
      <c r="AGR159"/>
      <c r="AGS159"/>
      <c r="AGT159"/>
      <c r="AGU159"/>
      <c r="AGV159"/>
      <c r="AGW159"/>
      <c r="AGX159"/>
      <c r="AGY159"/>
      <c r="AGZ159"/>
      <c r="AHA159"/>
      <c r="AHB159"/>
      <c r="AHC159"/>
      <c r="AHD159"/>
      <c r="AHE159"/>
      <c r="AHF159"/>
      <c r="AHG159"/>
      <c r="AHH159"/>
      <c r="AHI159"/>
      <c r="AHJ159"/>
      <c r="AHK159"/>
      <c r="AHL159"/>
      <c r="AHM159"/>
      <c r="AHN159"/>
      <c r="AHO159"/>
      <c r="AHP159"/>
      <c r="AHQ159"/>
      <c r="AHR159"/>
      <c r="AHS159"/>
      <c r="AHT159"/>
      <c r="AHU159"/>
      <c r="AHV159"/>
      <c r="AHW159"/>
      <c r="AHX159"/>
      <c r="AHY159"/>
      <c r="AHZ159"/>
      <c r="AIA159"/>
      <c r="AIB159"/>
      <c r="AIC159"/>
      <c r="AID159"/>
      <c r="AIE159"/>
      <c r="AIF159"/>
      <c r="AIG159"/>
      <c r="AIH159"/>
      <c r="AII159"/>
      <c r="AIJ159"/>
      <c r="AIK159"/>
      <c r="AIL159"/>
      <c r="AIM159"/>
      <c r="AIN159"/>
      <c r="AIO159"/>
      <c r="AIP159"/>
      <c r="AIQ159"/>
      <c r="AIR159"/>
      <c r="AIS159"/>
      <c r="AIT159"/>
      <c r="AIU159"/>
      <c r="AIV159"/>
      <c r="AIW159"/>
      <c r="AIX159"/>
      <c r="AIY159"/>
      <c r="AIZ159"/>
      <c r="AJA159"/>
      <c r="AJB159"/>
      <c r="AJC159"/>
      <c r="AJD159"/>
      <c r="AJE159"/>
      <c r="AJF159"/>
      <c r="AJG159"/>
      <c r="AJH159"/>
      <c r="AJI159"/>
      <c r="AJJ159"/>
      <c r="AJK159"/>
      <c r="AJL159"/>
      <c r="AJM159"/>
      <c r="AJN159"/>
      <c r="AJO159"/>
      <c r="AJP159"/>
      <c r="AJQ159"/>
      <c r="AJR159"/>
      <c r="AJS159"/>
      <c r="AJT159"/>
      <c r="AJU159"/>
      <c r="AJV159"/>
      <c r="AJW159"/>
      <c r="AJX159"/>
      <c r="AJY159"/>
      <c r="AJZ159"/>
      <c r="AKA159"/>
      <c r="AKB159"/>
      <c r="AKC159"/>
      <c r="AKD159"/>
      <c r="AKE159"/>
      <c r="AKF159"/>
      <c r="AKG159"/>
      <c r="AKH159"/>
      <c r="AKI159"/>
      <c r="AKJ159"/>
      <c r="AKK159"/>
      <c r="AKL159"/>
      <c r="AKM159"/>
      <c r="AKN159"/>
      <c r="AKO159"/>
      <c r="AKP159"/>
      <c r="AKQ159"/>
      <c r="AKR159"/>
      <c r="AKS159"/>
      <c r="AKT159"/>
      <c r="AKU159"/>
      <c r="AKV159"/>
      <c r="AKW159"/>
      <c r="AKX159"/>
      <c r="AKY159"/>
      <c r="AKZ159"/>
      <c r="ALA159"/>
      <c r="ALB159"/>
      <c r="ALC159"/>
      <c r="ALD159"/>
      <c r="ALE159"/>
      <c r="ALF159"/>
      <c r="ALG159"/>
      <c r="ALH159"/>
      <c r="ALI159"/>
      <c r="ALJ159"/>
      <c r="ALK159"/>
      <c r="ALL159"/>
      <c r="ALM159"/>
      <c r="ALN159"/>
      <c r="ALO159"/>
      <c r="ALP159"/>
      <c r="ALQ159"/>
      <c r="ALR159"/>
      <c r="ALS159"/>
      <c r="ALT159"/>
      <c r="ALU159"/>
      <c r="ALV159"/>
      <c r="ALW159"/>
      <c r="ALX159"/>
      <c r="ALY159"/>
      <c r="ALZ159"/>
      <c r="AMA159"/>
      <c r="AMB159"/>
      <c r="AMC159"/>
      <c r="AMD159"/>
      <c r="AME159"/>
      <c r="AMF159"/>
      <c r="AMG159"/>
    </row>
    <row r="160" spans="1:1021">
      <c r="A160" s="266" t="s">
        <v>580</v>
      </c>
      <c r="B160" s="267"/>
      <c r="C160" s="268"/>
      <c r="D160" s="269">
        <f>SUM(D158:D159)</f>
        <v>0</v>
      </c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  <c r="JA160"/>
      <c r="JB160"/>
      <c r="JC160"/>
      <c r="JD160"/>
      <c r="JE160"/>
      <c r="JF160"/>
      <c r="JG160"/>
      <c r="JH160"/>
      <c r="JI160"/>
      <c r="JJ160"/>
      <c r="JK160"/>
      <c r="JL160"/>
      <c r="JM160"/>
      <c r="JN160"/>
      <c r="JO160"/>
      <c r="JP160"/>
      <c r="JQ160"/>
      <c r="JR160"/>
      <c r="JS160"/>
      <c r="JT160"/>
      <c r="JU160"/>
      <c r="JV160"/>
      <c r="JW160"/>
      <c r="JX160"/>
      <c r="JY160"/>
      <c r="JZ160"/>
      <c r="KA160"/>
      <c r="KB160"/>
      <c r="KC160"/>
      <c r="KD160"/>
      <c r="KE160"/>
      <c r="KF160"/>
      <c r="KG160"/>
      <c r="KH160"/>
      <c r="KI160"/>
      <c r="KJ160"/>
      <c r="KK160"/>
      <c r="KL160"/>
      <c r="KM160"/>
      <c r="KN160"/>
      <c r="KO160"/>
      <c r="KP160"/>
      <c r="KQ160"/>
      <c r="KR160"/>
      <c r="KS160"/>
      <c r="KT160"/>
      <c r="KU160"/>
      <c r="KV160"/>
      <c r="KW160"/>
      <c r="KX160"/>
      <c r="KY160"/>
      <c r="KZ160"/>
      <c r="LA160"/>
      <c r="LB160"/>
      <c r="LC160"/>
      <c r="LD160"/>
      <c r="LE160"/>
      <c r="LF160"/>
      <c r="LG160"/>
      <c r="LH160"/>
      <c r="LI160"/>
      <c r="LJ160"/>
      <c r="LK160"/>
      <c r="LL160"/>
      <c r="LM160"/>
      <c r="LN160"/>
      <c r="LO160"/>
      <c r="LP160"/>
      <c r="LQ160"/>
      <c r="LR160"/>
      <c r="LS160"/>
      <c r="LT160"/>
      <c r="LU160"/>
      <c r="LV160"/>
      <c r="LW160"/>
      <c r="LX160"/>
      <c r="LY160"/>
      <c r="LZ160"/>
      <c r="MA160"/>
      <c r="MB160"/>
      <c r="MC160"/>
      <c r="MD160"/>
      <c r="ME160"/>
      <c r="MF160"/>
      <c r="MG160"/>
      <c r="MH160"/>
      <c r="MI160"/>
      <c r="MJ160"/>
      <c r="MK160"/>
      <c r="ML160"/>
      <c r="MM160"/>
      <c r="MN160"/>
      <c r="MO160"/>
      <c r="MP160"/>
      <c r="MQ160"/>
      <c r="MR160"/>
      <c r="MS160"/>
      <c r="MT160"/>
      <c r="MU160"/>
      <c r="MV160"/>
      <c r="MW160"/>
      <c r="MX160"/>
      <c r="MY160"/>
      <c r="MZ160"/>
      <c r="NA160"/>
      <c r="NB160"/>
      <c r="NC160"/>
      <c r="ND160"/>
      <c r="NE160"/>
      <c r="NF160"/>
      <c r="NG160"/>
      <c r="NH160"/>
      <c r="NI160"/>
      <c r="NJ160"/>
      <c r="NK160"/>
      <c r="NL160"/>
      <c r="NM160"/>
      <c r="NN160"/>
      <c r="NO160"/>
      <c r="NP160"/>
      <c r="NQ160"/>
      <c r="NR160"/>
      <c r="NS160"/>
      <c r="NT160"/>
      <c r="NU160"/>
      <c r="NV160"/>
      <c r="NW160"/>
      <c r="NX160"/>
      <c r="NY160"/>
      <c r="NZ160"/>
      <c r="OA160"/>
      <c r="OB160"/>
      <c r="OC160"/>
      <c r="OD160"/>
      <c r="OE160"/>
      <c r="OF160"/>
      <c r="OG160"/>
      <c r="OH160"/>
      <c r="OI160"/>
      <c r="OJ160"/>
      <c r="OK160"/>
      <c r="OL160"/>
      <c r="OM160"/>
      <c r="ON160"/>
      <c r="OO160"/>
      <c r="OP160"/>
      <c r="OQ160"/>
      <c r="OR160"/>
      <c r="OS160"/>
      <c r="OT160"/>
      <c r="OU160"/>
      <c r="OV160"/>
      <c r="OW160"/>
      <c r="OX160"/>
      <c r="OY160"/>
      <c r="OZ160"/>
      <c r="PA160"/>
      <c r="PB160"/>
      <c r="PC160"/>
      <c r="PD160"/>
      <c r="PE160"/>
      <c r="PF160"/>
      <c r="PG160"/>
      <c r="PH160"/>
      <c r="PI160"/>
      <c r="PJ160"/>
      <c r="PK160"/>
      <c r="PL160"/>
      <c r="PM160"/>
      <c r="PN160"/>
      <c r="PO160"/>
      <c r="PP160"/>
      <c r="PQ160"/>
      <c r="PR160"/>
      <c r="PS160"/>
      <c r="PT160"/>
      <c r="PU160"/>
      <c r="PV160"/>
      <c r="PW160"/>
      <c r="PX160"/>
      <c r="PY160"/>
      <c r="PZ160"/>
      <c r="QA160"/>
      <c r="QB160"/>
      <c r="QC160"/>
      <c r="QD160"/>
      <c r="QE160"/>
      <c r="QF160"/>
      <c r="QG160"/>
      <c r="QH160"/>
      <c r="QI160"/>
      <c r="QJ160"/>
      <c r="QK160"/>
      <c r="QL160"/>
      <c r="QM160"/>
      <c r="QN160"/>
      <c r="QO160"/>
      <c r="QP160"/>
      <c r="QQ160"/>
      <c r="QR160"/>
      <c r="QS160"/>
      <c r="QT160"/>
      <c r="QU160"/>
      <c r="QV160"/>
      <c r="QW160"/>
      <c r="QX160"/>
      <c r="QY160"/>
      <c r="QZ160"/>
      <c r="RA160"/>
      <c r="RB160"/>
      <c r="RC160"/>
      <c r="RD160"/>
      <c r="RE160"/>
      <c r="RF160"/>
      <c r="RG160"/>
      <c r="RH160"/>
      <c r="RI160"/>
      <c r="RJ160"/>
      <c r="RK160"/>
      <c r="RL160"/>
      <c r="RM160"/>
      <c r="RN160"/>
      <c r="RO160"/>
      <c r="RP160"/>
      <c r="RQ160"/>
      <c r="RR160"/>
      <c r="RS160"/>
      <c r="RT160"/>
      <c r="RU160"/>
      <c r="RV160"/>
      <c r="RW160"/>
      <c r="RX160"/>
      <c r="RY160"/>
      <c r="RZ160"/>
      <c r="SA160"/>
      <c r="SB160"/>
      <c r="SC160"/>
      <c r="SD160"/>
      <c r="SE160"/>
      <c r="SF160"/>
      <c r="SG160"/>
      <c r="SH160"/>
      <c r="SI160"/>
      <c r="SJ160"/>
      <c r="SK160"/>
      <c r="SL160"/>
      <c r="SM160"/>
      <c r="SN160"/>
      <c r="SO160"/>
      <c r="SP160"/>
      <c r="SQ160"/>
      <c r="SR160"/>
      <c r="SS160"/>
      <c r="ST160"/>
      <c r="SU160"/>
      <c r="SV160"/>
      <c r="SW160"/>
      <c r="SX160"/>
      <c r="SY160"/>
      <c r="SZ160"/>
      <c r="TA160"/>
      <c r="TB160"/>
      <c r="TC160"/>
      <c r="TD160"/>
      <c r="TE160"/>
      <c r="TF160"/>
      <c r="TG160"/>
      <c r="TH160"/>
      <c r="TI160"/>
      <c r="TJ160"/>
      <c r="TK160"/>
      <c r="TL160"/>
      <c r="TM160"/>
      <c r="TN160"/>
      <c r="TO160"/>
      <c r="TP160"/>
      <c r="TQ160"/>
      <c r="TR160"/>
      <c r="TS160"/>
      <c r="TT160"/>
      <c r="TU160"/>
      <c r="TV160"/>
      <c r="TW160"/>
      <c r="TX160"/>
      <c r="TY160"/>
      <c r="TZ160"/>
      <c r="UA160"/>
      <c r="UB160"/>
      <c r="UC160"/>
      <c r="UD160"/>
      <c r="UE160"/>
      <c r="UF160"/>
      <c r="UG160"/>
      <c r="UH160"/>
      <c r="UI160"/>
      <c r="UJ160"/>
      <c r="UK160"/>
      <c r="UL160"/>
      <c r="UM160"/>
      <c r="UN160"/>
      <c r="UO160"/>
      <c r="UP160"/>
      <c r="UQ160"/>
      <c r="UR160"/>
      <c r="US160"/>
      <c r="UT160"/>
      <c r="UU160"/>
      <c r="UV160"/>
      <c r="UW160"/>
      <c r="UX160"/>
      <c r="UY160"/>
      <c r="UZ160"/>
      <c r="VA160"/>
      <c r="VB160"/>
      <c r="VC160"/>
      <c r="VD160"/>
      <c r="VE160"/>
      <c r="VF160"/>
      <c r="VG160"/>
      <c r="VH160"/>
      <c r="VI160"/>
      <c r="VJ160"/>
      <c r="VK160"/>
      <c r="VL160"/>
      <c r="VM160"/>
      <c r="VN160"/>
      <c r="VO160"/>
      <c r="VP160"/>
      <c r="VQ160"/>
      <c r="VR160"/>
      <c r="VS160"/>
      <c r="VT160"/>
      <c r="VU160"/>
      <c r="VV160"/>
      <c r="VW160"/>
      <c r="VX160"/>
      <c r="VY160"/>
      <c r="VZ160"/>
      <c r="WA160"/>
      <c r="WB160"/>
      <c r="WC160"/>
      <c r="WD160"/>
      <c r="WE160"/>
      <c r="WF160"/>
      <c r="WG160"/>
      <c r="WH160"/>
      <c r="WI160"/>
      <c r="WJ160"/>
      <c r="WK160"/>
      <c r="WL160"/>
      <c r="WM160"/>
      <c r="WN160"/>
      <c r="WO160"/>
      <c r="WP160"/>
      <c r="WQ160"/>
      <c r="WR160"/>
      <c r="WS160"/>
      <c r="WT160"/>
      <c r="WU160"/>
      <c r="WV160"/>
      <c r="WW160"/>
      <c r="WX160"/>
      <c r="WY160"/>
      <c r="WZ160"/>
      <c r="XA160"/>
      <c r="XB160"/>
      <c r="XC160"/>
      <c r="XD160"/>
      <c r="XE160"/>
      <c r="XF160"/>
      <c r="XG160"/>
      <c r="XH160"/>
      <c r="XI160"/>
      <c r="XJ160"/>
      <c r="XK160"/>
      <c r="XL160"/>
      <c r="XM160"/>
      <c r="XN160"/>
      <c r="XO160"/>
      <c r="XP160"/>
      <c r="XQ160"/>
      <c r="XR160"/>
      <c r="XS160"/>
      <c r="XT160"/>
      <c r="XU160"/>
      <c r="XV160"/>
      <c r="XW160"/>
      <c r="XX160"/>
      <c r="XY160"/>
      <c r="XZ160"/>
      <c r="YA160"/>
      <c r="YB160"/>
      <c r="YC160"/>
      <c r="YD160"/>
      <c r="YE160"/>
      <c r="YF160"/>
      <c r="YG160"/>
      <c r="YH160"/>
      <c r="YI160"/>
      <c r="YJ160"/>
      <c r="YK160"/>
      <c r="YL160"/>
      <c r="YM160"/>
      <c r="YN160"/>
      <c r="YO160"/>
      <c r="YP160"/>
      <c r="YQ160"/>
      <c r="YR160"/>
      <c r="YS160"/>
      <c r="YT160"/>
      <c r="YU160"/>
      <c r="YV160"/>
      <c r="YW160"/>
      <c r="YX160"/>
      <c r="YY160"/>
      <c r="YZ160"/>
      <c r="ZA160"/>
      <c r="ZB160"/>
      <c r="ZC160"/>
      <c r="ZD160"/>
      <c r="ZE160"/>
      <c r="ZF160"/>
      <c r="ZG160"/>
      <c r="ZH160"/>
      <c r="ZI160"/>
      <c r="ZJ160"/>
      <c r="ZK160"/>
      <c r="ZL160"/>
      <c r="ZM160"/>
      <c r="ZN160"/>
      <c r="ZO160"/>
      <c r="ZP160"/>
      <c r="ZQ160"/>
      <c r="ZR160"/>
      <c r="ZS160"/>
      <c r="ZT160"/>
      <c r="ZU160"/>
      <c r="ZV160"/>
      <c r="ZW160"/>
      <c r="ZX160"/>
      <c r="ZY160"/>
      <c r="ZZ160"/>
      <c r="AAA160"/>
      <c r="AAB160"/>
      <c r="AAC160"/>
      <c r="AAD160"/>
      <c r="AAE160"/>
      <c r="AAF160"/>
      <c r="AAG160"/>
      <c r="AAH160"/>
      <c r="AAI160"/>
      <c r="AAJ160"/>
      <c r="AAK160"/>
      <c r="AAL160"/>
      <c r="AAM160"/>
      <c r="AAN160"/>
      <c r="AAO160"/>
      <c r="AAP160"/>
      <c r="AAQ160"/>
      <c r="AAR160"/>
      <c r="AAS160"/>
      <c r="AAT160"/>
      <c r="AAU160"/>
      <c r="AAV160"/>
      <c r="AAW160"/>
      <c r="AAX160"/>
      <c r="AAY160"/>
      <c r="AAZ160"/>
      <c r="ABA160"/>
      <c r="ABB160"/>
      <c r="ABC160"/>
      <c r="ABD160"/>
      <c r="ABE160"/>
      <c r="ABF160"/>
      <c r="ABG160"/>
      <c r="ABH160"/>
      <c r="ABI160"/>
      <c r="ABJ160"/>
      <c r="ABK160"/>
      <c r="ABL160"/>
      <c r="ABM160"/>
      <c r="ABN160"/>
      <c r="ABO160"/>
      <c r="ABP160"/>
      <c r="ABQ160"/>
      <c r="ABR160"/>
      <c r="ABS160"/>
      <c r="ABT160"/>
      <c r="ABU160"/>
      <c r="ABV160"/>
      <c r="ABW160"/>
      <c r="ABX160"/>
      <c r="ABY160"/>
      <c r="ABZ160"/>
      <c r="ACA160"/>
      <c r="ACB160"/>
      <c r="ACC160"/>
      <c r="ACD160"/>
      <c r="ACE160"/>
      <c r="ACF160"/>
      <c r="ACG160"/>
      <c r="ACH160"/>
      <c r="ACI160"/>
      <c r="ACJ160"/>
      <c r="ACK160"/>
      <c r="ACL160"/>
      <c r="ACM160"/>
      <c r="ACN160"/>
      <c r="ACO160"/>
      <c r="ACP160"/>
      <c r="ACQ160"/>
      <c r="ACR160"/>
      <c r="ACS160"/>
      <c r="ACT160"/>
      <c r="ACU160"/>
      <c r="ACV160"/>
      <c r="ACW160"/>
      <c r="ACX160"/>
      <c r="ACY160"/>
      <c r="ACZ160"/>
      <c r="ADA160"/>
      <c r="ADB160"/>
      <c r="ADC160"/>
      <c r="ADD160"/>
      <c r="ADE160"/>
      <c r="ADF160"/>
      <c r="ADG160"/>
      <c r="ADH160"/>
      <c r="ADI160"/>
      <c r="ADJ160"/>
      <c r="ADK160"/>
      <c r="ADL160"/>
      <c r="ADM160"/>
      <c r="ADN160"/>
      <c r="ADO160"/>
      <c r="ADP160"/>
      <c r="ADQ160"/>
      <c r="ADR160"/>
      <c r="ADS160"/>
      <c r="ADT160"/>
      <c r="ADU160"/>
      <c r="ADV160"/>
      <c r="ADW160"/>
      <c r="ADX160"/>
      <c r="ADY160"/>
      <c r="ADZ160"/>
      <c r="AEA160"/>
      <c r="AEB160"/>
      <c r="AEC160"/>
      <c r="AED160"/>
      <c r="AEE160"/>
      <c r="AEF160"/>
      <c r="AEG160"/>
      <c r="AEH160"/>
      <c r="AEI160"/>
      <c r="AEJ160"/>
      <c r="AEK160"/>
      <c r="AEL160"/>
      <c r="AEM160"/>
      <c r="AEN160"/>
      <c r="AEO160"/>
      <c r="AEP160"/>
      <c r="AEQ160"/>
      <c r="AER160"/>
      <c r="AES160"/>
      <c r="AET160"/>
      <c r="AEU160"/>
      <c r="AEV160"/>
      <c r="AEW160"/>
      <c r="AEX160"/>
      <c r="AEY160"/>
      <c r="AEZ160"/>
      <c r="AFA160"/>
      <c r="AFB160"/>
      <c r="AFC160"/>
      <c r="AFD160"/>
      <c r="AFE160"/>
      <c r="AFF160"/>
      <c r="AFG160"/>
      <c r="AFH160"/>
      <c r="AFI160"/>
      <c r="AFJ160"/>
      <c r="AFK160"/>
      <c r="AFL160"/>
      <c r="AFM160"/>
      <c r="AFN160"/>
      <c r="AFO160"/>
      <c r="AFP160"/>
      <c r="AFQ160"/>
      <c r="AFR160"/>
      <c r="AFS160"/>
      <c r="AFT160"/>
      <c r="AFU160"/>
      <c r="AFV160"/>
      <c r="AFW160"/>
      <c r="AFX160"/>
      <c r="AFY160"/>
      <c r="AFZ160"/>
      <c r="AGA160"/>
      <c r="AGB160"/>
      <c r="AGC160"/>
      <c r="AGD160"/>
      <c r="AGE160"/>
      <c r="AGF160"/>
      <c r="AGG160"/>
      <c r="AGH160"/>
      <c r="AGI160"/>
      <c r="AGJ160"/>
      <c r="AGK160"/>
      <c r="AGL160"/>
      <c r="AGM160"/>
      <c r="AGN160"/>
      <c r="AGO160"/>
      <c r="AGP160"/>
      <c r="AGQ160"/>
      <c r="AGR160"/>
      <c r="AGS160"/>
      <c r="AGT160"/>
      <c r="AGU160"/>
      <c r="AGV160"/>
      <c r="AGW160"/>
      <c r="AGX160"/>
      <c r="AGY160"/>
      <c r="AGZ160"/>
      <c r="AHA160"/>
      <c r="AHB160"/>
      <c r="AHC160"/>
      <c r="AHD160"/>
      <c r="AHE160"/>
      <c r="AHF160"/>
      <c r="AHG160"/>
      <c r="AHH160"/>
      <c r="AHI160"/>
      <c r="AHJ160"/>
      <c r="AHK160"/>
      <c r="AHL160"/>
      <c r="AHM160"/>
      <c r="AHN160"/>
      <c r="AHO160"/>
      <c r="AHP160"/>
      <c r="AHQ160"/>
      <c r="AHR160"/>
      <c r="AHS160"/>
      <c r="AHT160"/>
      <c r="AHU160"/>
      <c r="AHV160"/>
      <c r="AHW160"/>
      <c r="AHX160"/>
      <c r="AHY160"/>
      <c r="AHZ160"/>
      <c r="AIA160"/>
      <c r="AIB160"/>
      <c r="AIC160"/>
      <c r="AID160"/>
      <c r="AIE160"/>
      <c r="AIF160"/>
      <c r="AIG160"/>
      <c r="AIH160"/>
      <c r="AII160"/>
      <c r="AIJ160"/>
      <c r="AIK160"/>
      <c r="AIL160"/>
      <c r="AIM160"/>
      <c r="AIN160"/>
      <c r="AIO160"/>
      <c r="AIP160"/>
      <c r="AIQ160"/>
      <c r="AIR160"/>
      <c r="AIS160"/>
      <c r="AIT160"/>
      <c r="AIU160"/>
      <c r="AIV160"/>
      <c r="AIW160"/>
      <c r="AIX160"/>
      <c r="AIY160"/>
      <c r="AIZ160"/>
      <c r="AJA160"/>
      <c r="AJB160"/>
      <c r="AJC160"/>
      <c r="AJD160"/>
      <c r="AJE160"/>
      <c r="AJF160"/>
      <c r="AJG160"/>
      <c r="AJH160"/>
      <c r="AJI160"/>
      <c r="AJJ160"/>
      <c r="AJK160"/>
      <c r="AJL160"/>
      <c r="AJM160"/>
      <c r="AJN160"/>
      <c r="AJO160"/>
      <c r="AJP160"/>
      <c r="AJQ160"/>
      <c r="AJR160"/>
      <c r="AJS160"/>
      <c r="AJT160"/>
      <c r="AJU160"/>
      <c r="AJV160"/>
      <c r="AJW160"/>
      <c r="AJX160"/>
      <c r="AJY160"/>
      <c r="AJZ160"/>
      <c r="AKA160"/>
      <c r="AKB160"/>
      <c r="AKC160"/>
      <c r="AKD160"/>
      <c r="AKE160"/>
      <c r="AKF160"/>
      <c r="AKG160"/>
      <c r="AKH160"/>
      <c r="AKI160"/>
      <c r="AKJ160"/>
      <c r="AKK160"/>
      <c r="AKL160"/>
      <c r="AKM160"/>
      <c r="AKN160"/>
      <c r="AKO160"/>
      <c r="AKP160"/>
      <c r="AKQ160"/>
      <c r="AKR160"/>
      <c r="AKS160"/>
      <c r="AKT160"/>
      <c r="AKU160"/>
      <c r="AKV160"/>
      <c r="AKW160"/>
      <c r="AKX160"/>
      <c r="AKY160"/>
      <c r="AKZ160"/>
      <c r="ALA160"/>
      <c r="ALB160"/>
      <c r="ALC160"/>
      <c r="ALD160"/>
      <c r="ALE160"/>
      <c r="ALF160"/>
      <c r="ALG160"/>
      <c r="ALH160"/>
      <c r="ALI160"/>
      <c r="ALJ160"/>
      <c r="ALK160"/>
      <c r="ALL160"/>
      <c r="ALM160"/>
      <c r="ALN160"/>
      <c r="ALO160"/>
      <c r="ALP160"/>
      <c r="ALQ160"/>
      <c r="ALR160"/>
      <c r="ALS160"/>
      <c r="ALT160"/>
      <c r="ALU160"/>
      <c r="ALV160"/>
      <c r="ALW160"/>
      <c r="ALX160"/>
      <c r="ALY160"/>
      <c r="ALZ160"/>
      <c r="AMA160"/>
      <c r="AMB160"/>
      <c r="AMC160"/>
      <c r="AMD160"/>
      <c r="AME160"/>
      <c r="AMF160"/>
      <c r="AMG160"/>
    </row>
    <row r="161" spans="1:1021">
      <c r="A161" s="245" t="s">
        <v>581</v>
      </c>
      <c r="B161" s="256">
        <f>1/'Prod. GEXCHA'!L22*16*(1/188.76)</f>
        <v>2.2306242401936183E-4</v>
      </c>
      <c r="C161" s="247">
        <f>C114</f>
        <v>0</v>
      </c>
      <c r="D161" s="247">
        <f>B161*C161</f>
        <v>0</v>
      </c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  <c r="IS161"/>
      <c r="IT161"/>
      <c r="IU161"/>
      <c r="IV161"/>
      <c r="IW161"/>
      <c r="IX161"/>
      <c r="IY161"/>
      <c r="IZ161"/>
      <c r="JA161"/>
      <c r="JB161"/>
      <c r="JC161"/>
      <c r="JD161"/>
      <c r="JE161"/>
      <c r="JF161"/>
      <c r="JG161"/>
      <c r="JH161"/>
      <c r="JI161"/>
      <c r="JJ161"/>
      <c r="JK161"/>
      <c r="JL161"/>
      <c r="JM161"/>
      <c r="JN161"/>
      <c r="JO161"/>
      <c r="JP161"/>
      <c r="JQ161"/>
      <c r="JR161"/>
      <c r="JS161"/>
      <c r="JT161"/>
      <c r="JU161"/>
      <c r="JV161"/>
      <c r="JW161"/>
      <c r="JX161"/>
      <c r="JY161"/>
      <c r="JZ161"/>
      <c r="KA161"/>
      <c r="KB161"/>
      <c r="KC161"/>
      <c r="KD161"/>
      <c r="KE161"/>
      <c r="KF161"/>
      <c r="KG161"/>
      <c r="KH161"/>
      <c r="KI161"/>
      <c r="KJ161"/>
      <c r="KK161"/>
      <c r="KL161"/>
      <c r="KM161"/>
      <c r="KN161"/>
      <c r="KO161"/>
      <c r="KP161"/>
      <c r="KQ161"/>
      <c r="KR161"/>
      <c r="KS161"/>
      <c r="KT161"/>
      <c r="KU161"/>
      <c r="KV161"/>
      <c r="KW161"/>
      <c r="KX161"/>
      <c r="KY161"/>
      <c r="KZ161"/>
      <c r="LA161"/>
      <c r="LB161"/>
      <c r="LC161"/>
      <c r="LD161"/>
      <c r="LE161"/>
      <c r="LF161"/>
      <c r="LG161"/>
      <c r="LH161"/>
      <c r="LI161"/>
      <c r="LJ161"/>
      <c r="LK161"/>
      <c r="LL161"/>
      <c r="LM161"/>
      <c r="LN161"/>
      <c r="LO161"/>
      <c r="LP161"/>
      <c r="LQ161"/>
      <c r="LR161"/>
      <c r="LS161"/>
      <c r="LT161"/>
      <c r="LU161"/>
      <c r="LV161"/>
      <c r="LW161"/>
      <c r="LX161"/>
      <c r="LY161"/>
      <c r="LZ161"/>
      <c r="MA161"/>
      <c r="MB161"/>
      <c r="MC161"/>
      <c r="MD161"/>
      <c r="ME161"/>
      <c r="MF161"/>
      <c r="MG161"/>
      <c r="MH161"/>
      <c r="MI161"/>
      <c r="MJ161"/>
      <c r="MK161"/>
      <c r="ML161"/>
      <c r="MM161"/>
      <c r="MN161"/>
      <c r="MO161"/>
      <c r="MP161"/>
      <c r="MQ161"/>
      <c r="MR161"/>
      <c r="MS161"/>
      <c r="MT161"/>
      <c r="MU161"/>
      <c r="MV161"/>
      <c r="MW161"/>
      <c r="MX161"/>
      <c r="MY161"/>
      <c r="MZ161"/>
      <c r="NA161"/>
      <c r="NB161"/>
      <c r="NC161"/>
      <c r="ND161"/>
      <c r="NE161"/>
      <c r="NF161"/>
      <c r="NG161"/>
      <c r="NH161"/>
      <c r="NI161"/>
      <c r="NJ161"/>
      <c r="NK161"/>
      <c r="NL161"/>
      <c r="NM161"/>
      <c r="NN161"/>
      <c r="NO161"/>
      <c r="NP161"/>
      <c r="NQ161"/>
      <c r="NR161"/>
      <c r="NS161"/>
      <c r="NT161"/>
      <c r="NU161"/>
      <c r="NV161"/>
      <c r="NW161"/>
      <c r="NX161"/>
      <c r="NY161"/>
      <c r="NZ161"/>
      <c r="OA161"/>
      <c r="OB161"/>
      <c r="OC161"/>
      <c r="OD161"/>
      <c r="OE161"/>
      <c r="OF161"/>
      <c r="OG161"/>
      <c r="OH161"/>
      <c r="OI161"/>
      <c r="OJ161"/>
      <c r="OK161"/>
      <c r="OL161"/>
      <c r="OM161"/>
      <c r="ON161"/>
      <c r="OO161"/>
      <c r="OP161"/>
      <c r="OQ161"/>
      <c r="OR161"/>
      <c r="OS161"/>
      <c r="OT161"/>
      <c r="OU161"/>
      <c r="OV161"/>
      <c r="OW161"/>
      <c r="OX161"/>
      <c r="OY161"/>
      <c r="OZ161"/>
      <c r="PA161"/>
      <c r="PB161"/>
      <c r="PC161"/>
      <c r="PD161"/>
      <c r="PE161"/>
      <c r="PF161"/>
      <c r="PG161"/>
      <c r="PH161"/>
      <c r="PI161"/>
      <c r="PJ161"/>
      <c r="PK161"/>
      <c r="PL161"/>
      <c r="PM161"/>
      <c r="PN161"/>
      <c r="PO161"/>
      <c r="PP161"/>
      <c r="PQ161"/>
      <c r="PR161"/>
      <c r="PS161"/>
      <c r="PT161"/>
      <c r="PU161"/>
      <c r="PV161"/>
      <c r="PW161"/>
      <c r="PX161"/>
      <c r="PY161"/>
      <c r="PZ161"/>
      <c r="QA161"/>
      <c r="QB161"/>
      <c r="QC161"/>
      <c r="QD161"/>
      <c r="QE161"/>
      <c r="QF161"/>
      <c r="QG161"/>
      <c r="QH161"/>
      <c r="QI161"/>
      <c r="QJ161"/>
      <c r="QK161"/>
      <c r="QL161"/>
      <c r="QM161"/>
      <c r="QN161"/>
      <c r="QO161"/>
      <c r="QP161"/>
      <c r="QQ161"/>
      <c r="QR161"/>
      <c r="QS161"/>
      <c r="QT161"/>
      <c r="QU161"/>
      <c r="QV161"/>
      <c r="QW161"/>
      <c r="QX161"/>
      <c r="QY161"/>
      <c r="QZ161"/>
      <c r="RA161"/>
      <c r="RB161"/>
      <c r="RC161"/>
      <c r="RD161"/>
      <c r="RE161"/>
      <c r="RF161"/>
      <c r="RG161"/>
      <c r="RH161"/>
      <c r="RI161"/>
      <c r="RJ161"/>
      <c r="RK161"/>
      <c r="RL161"/>
      <c r="RM161"/>
      <c r="RN161"/>
      <c r="RO161"/>
      <c r="RP161"/>
      <c r="RQ161"/>
      <c r="RR161"/>
      <c r="RS161"/>
      <c r="RT161"/>
      <c r="RU161"/>
      <c r="RV161"/>
      <c r="RW161"/>
      <c r="RX161"/>
      <c r="RY161"/>
      <c r="RZ161"/>
      <c r="SA161"/>
      <c r="SB161"/>
      <c r="SC161"/>
      <c r="SD161"/>
      <c r="SE161"/>
      <c r="SF161"/>
      <c r="SG161"/>
      <c r="SH161"/>
      <c r="SI161"/>
      <c r="SJ161"/>
      <c r="SK161"/>
      <c r="SL161"/>
      <c r="SM161"/>
      <c r="SN161"/>
      <c r="SO161"/>
      <c r="SP161"/>
      <c r="SQ161"/>
      <c r="SR161"/>
      <c r="SS161"/>
      <c r="ST161"/>
      <c r="SU161"/>
      <c r="SV161"/>
      <c r="SW161"/>
      <c r="SX161"/>
      <c r="SY161"/>
      <c r="SZ161"/>
      <c r="TA161"/>
      <c r="TB161"/>
      <c r="TC161"/>
      <c r="TD161"/>
      <c r="TE161"/>
      <c r="TF161"/>
      <c r="TG161"/>
      <c r="TH161"/>
      <c r="TI161"/>
      <c r="TJ161"/>
      <c r="TK161"/>
      <c r="TL161"/>
      <c r="TM161"/>
      <c r="TN161"/>
      <c r="TO161"/>
      <c r="TP161"/>
      <c r="TQ161"/>
      <c r="TR161"/>
      <c r="TS161"/>
      <c r="TT161"/>
      <c r="TU161"/>
      <c r="TV161"/>
      <c r="TW161"/>
      <c r="TX161"/>
      <c r="TY161"/>
      <c r="TZ161"/>
      <c r="UA161"/>
      <c r="UB161"/>
      <c r="UC161"/>
      <c r="UD161"/>
      <c r="UE161"/>
      <c r="UF161"/>
      <c r="UG161"/>
      <c r="UH161"/>
      <c r="UI161"/>
      <c r="UJ161"/>
      <c r="UK161"/>
      <c r="UL161"/>
      <c r="UM161"/>
      <c r="UN161"/>
      <c r="UO161"/>
      <c r="UP161"/>
      <c r="UQ161"/>
      <c r="UR161"/>
      <c r="US161"/>
      <c r="UT161"/>
      <c r="UU161"/>
      <c r="UV161"/>
      <c r="UW161"/>
      <c r="UX161"/>
      <c r="UY161"/>
      <c r="UZ161"/>
      <c r="VA161"/>
      <c r="VB161"/>
      <c r="VC161"/>
      <c r="VD161"/>
      <c r="VE161"/>
      <c r="VF161"/>
      <c r="VG161"/>
      <c r="VH161"/>
      <c r="VI161"/>
      <c r="VJ161"/>
      <c r="VK161"/>
      <c r="VL161"/>
      <c r="VM161"/>
      <c r="VN161"/>
      <c r="VO161"/>
      <c r="VP161"/>
      <c r="VQ161"/>
      <c r="VR161"/>
      <c r="VS161"/>
      <c r="VT161"/>
      <c r="VU161"/>
      <c r="VV161"/>
      <c r="VW161"/>
      <c r="VX161"/>
      <c r="VY161"/>
      <c r="VZ161"/>
      <c r="WA161"/>
      <c r="WB161"/>
      <c r="WC161"/>
      <c r="WD161"/>
      <c r="WE161"/>
      <c r="WF161"/>
      <c r="WG161"/>
      <c r="WH161"/>
      <c r="WI161"/>
      <c r="WJ161"/>
      <c r="WK161"/>
      <c r="WL161"/>
      <c r="WM161"/>
      <c r="WN161"/>
      <c r="WO161"/>
      <c r="WP161"/>
      <c r="WQ161"/>
      <c r="WR161"/>
      <c r="WS161"/>
      <c r="WT161"/>
      <c r="WU161"/>
      <c r="WV161"/>
      <c r="WW161"/>
      <c r="WX161"/>
      <c r="WY161"/>
      <c r="WZ161"/>
      <c r="XA161"/>
      <c r="XB161"/>
      <c r="XC161"/>
      <c r="XD161"/>
      <c r="XE161"/>
      <c r="XF161"/>
      <c r="XG161"/>
      <c r="XH161"/>
      <c r="XI161"/>
      <c r="XJ161"/>
      <c r="XK161"/>
      <c r="XL161"/>
      <c r="XM161"/>
      <c r="XN161"/>
      <c r="XO161"/>
      <c r="XP161"/>
      <c r="XQ161"/>
      <c r="XR161"/>
      <c r="XS161"/>
      <c r="XT161"/>
      <c r="XU161"/>
      <c r="XV161"/>
      <c r="XW161"/>
      <c r="XX161"/>
      <c r="XY161"/>
      <c r="XZ161"/>
      <c r="YA161"/>
      <c r="YB161"/>
      <c r="YC161"/>
      <c r="YD161"/>
      <c r="YE161"/>
      <c r="YF161"/>
      <c r="YG161"/>
      <c r="YH161"/>
      <c r="YI161"/>
      <c r="YJ161"/>
      <c r="YK161"/>
      <c r="YL161"/>
      <c r="YM161"/>
      <c r="YN161"/>
      <c r="YO161"/>
      <c r="YP161"/>
      <c r="YQ161"/>
      <c r="YR161"/>
      <c r="YS161"/>
      <c r="YT161"/>
      <c r="YU161"/>
      <c r="YV161"/>
      <c r="YW161"/>
      <c r="YX161"/>
      <c r="YY161"/>
      <c r="YZ161"/>
      <c r="ZA161"/>
      <c r="ZB161"/>
      <c r="ZC161"/>
      <c r="ZD161"/>
      <c r="ZE161"/>
      <c r="ZF161"/>
      <c r="ZG161"/>
      <c r="ZH161"/>
      <c r="ZI161"/>
      <c r="ZJ161"/>
      <c r="ZK161"/>
      <c r="ZL161"/>
      <c r="ZM161"/>
      <c r="ZN161"/>
      <c r="ZO161"/>
      <c r="ZP161"/>
      <c r="ZQ161"/>
      <c r="ZR161"/>
      <c r="ZS161"/>
      <c r="ZT161"/>
      <c r="ZU161"/>
      <c r="ZV161"/>
      <c r="ZW161"/>
      <c r="ZX161"/>
      <c r="ZY161"/>
      <c r="ZZ161"/>
      <c r="AAA161"/>
      <c r="AAB161"/>
      <c r="AAC161"/>
      <c r="AAD161"/>
      <c r="AAE161"/>
      <c r="AAF161"/>
      <c r="AAG161"/>
      <c r="AAH161"/>
      <c r="AAI161"/>
      <c r="AAJ161"/>
      <c r="AAK161"/>
      <c r="AAL161"/>
      <c r="AAM161"/>
      <c r="AAN161"/>
      <c r="AAO161"/>
      <c r="AAP161"/>
      <c r="AAQ161"/>
      <c r="AAR161"/>
      <c r="AAS161"/>
      <c r="AAT161"/>
      <c r="AAU161"/>
      <c r="AAV161"/>
      <c r="AAW161"/>
      <c r="AAX161"/>
      <c r="AAY161"/>
      <c r="AAZ161"/>
      <c r="ABA161"/>
      <c r="ABB161"/>
      <c r="ABC161"/>
      <c r="ABD161"/>
      <c r="ABE161"/>
      <c r="ABF161"/>
      <c r="ABG161"/>
      <c r="ABH161"/>
      <c r="ABI161"/>
      <c r="ABJ161"/>
      <c r="ABK161"/>
      <c r="ABL161"/>
      <c r="ABM161"/>
      <c r="ABN161"/>
      <c r="ABO161"/>
      <c r="ABP161"/>
      <c r="ABQ161"/>
      <c r="ABR161"/>
      <c r="ABS161"/>
      <c r="ABT161"/>
      <c r="ABU161"/>
      <c r="ABV161"/>
      <c r="ABW161"/>
      <c r="ABX161"/>
      <c r="ABY161"/>
      <c r="ABZ161"/>
      <c r="ACA161"/>
      <c r="ACB161"/>
      <c r="ACC161"/>
      <c r="ACD161"/>
      <c r="ACE161"/>
      <c r="ACF161"/>
      <c r="ACG161"/>
      <c r="ACH161"/>
      <c r="ACI161"/>
      <c r="ACJ161"/>
      <c r="ACK161"/>
      <c r="ACL161"/>
      <c r="ACM161"/>
      <c r="ACN161"/>
      <c r="ACO161"/>
      <c r="ACP161"/>
      <c r="ACQ161"/>
      <c r="ACR161"/>
      <c r="ACS161"/>
      <c r="ACT161"/>
      <c r="ACU161"/>
      <c r="ACV161"/>
      <c r="ACW161"/>
      <c r="ACX161"/>
      <c r="ACY161"/>
      <c r="ACZ161"/>
      <c r="ADA161"/>
      <c r="ADB161"/>
      <c r="ADC161"/>
      <c r="ADD161"/>
      <c r="ADE161"/>
      <c r="ADF161"/>
      <c r="ADG161"/>
      <c r="ADH161"/>
      <c r="ADI161"/>
      <c r="ADJ161"/>
      <c r="ADK161"/>
      <c r="ADL161"/>
      <c r="ADM161"/>
      <c r="ADN161"/>
      <c r="ADO161"/>
      <c r="ADP161"/>
      <c r="ADQ161"/>
      <c r="ADR161"/>
      <c r="ADS161"/>
      <c r="ADT161"/>
      <c r="ADU161"/>
      <c r="ADV161"/>
      <c r="ADW161"/>
      <c r="ADX161"/>
      <c r="ADY161"/>
      <c r="ADZ161"/>
      <c r="AEA161"/>
      <c r="AEB161"/>
      <c r="AEC161"/>
      <c r="AED161"/>
      <c r="AEE161"/>
      <c r="AEF161"/>
      <c r="AEG161"/>
      <c r="AEH161"/>
      <c r="AEI161"/>
      <c r="AEJ161"/>
      <c r="AEK161"/>
      <c r="AEL161"/>
      <c r="AEM161"/>
      <c r="AEN161"/>
      <c r="AEO161"/>
      <c r="AEP161"/>
      <c r="AEQ161"/>
      <c r="AER161"/>
      <c r="AES161"/>
      <c r="AET161"/>
      <c r="AEU161"/>
      <c r="AEV161"/>
      <c r="AEW161"/>
      <c r="AEX161"/>
      <c r="AEY161"/>
      <c r="AEZ161"/>
      <c r="AFA161"/>
      <c r="AFB161"/>
      <c r="AFC161"/>
      <c r="AFD161"/>
      <c r="AFE161"/>
      <c r="AFF161"/>
      <c r="AFG161"/>
      <c r="AFH161"/>
      <c r="AFI161"/>
      <c r="AFJ161"/>
      <c r="AFK161"/>
      <c r="AFL161"/>
      <c r="AFM161"/>
      <c r="AFN161"/>
      <c r="AFO161"/>
      <c r="AFP161"/>
      <c r="AFQ161"/>
      <c r="AFR161"/>
      <c r="AFS161"/>
      <c r="AFT161"/>
      <c r="AFU161"/>
      <c r="AFV161"/>
      <c r="AFW161"/>
      <c r="AFX161"/>
      <c r="AFY161"/>
      <c r="AFZ161"/>
      <c r="AGA161"/>
      <c r="AGB161"/>
      <c r="AGC161"/>
      <c r="AGD161"/>
      <c r="AGE161"/>
      <c r="AGF161"/>
      <c r="AGG161"/>
      <c r="AGH161"/>
      <c r="AGI161"/>
      <c r="AGJ161"/>
      <c r="AGK161"/>
      <c r="AGL161"/>
      <c r="AGM161"/>
      <c r="AGN161"/>
      <c r="AGO161"/>
      <c r="AGP161"/>
      <c r="AGQ161"/>
      <c r="AGR161"/>
      <c r="AGS161"/>
      <c r="AGT161"/>
      <c r="AGU161"/>
      <c r="AGV161"/>
      <c r="AGW161"/>
      <c r="AGX161"/>
      <c r="AGY161"/>
      <c r="AGZ161"/>
      <c r="AHA161"/>
      <c r="AHB161"/>
      <c r="AHC161"/>
      <c r="AHD161"/>
      <c r="AHE161"/>
      <c r="AHF161"/>
      <c r="AHG161"/>
      <c r="AHH161"/>
      <c r="AHI161"/>
      <c r="AHJ161"/>
      <c r="AHK161"/>
      <c r="AHL161"/>
      <c r="AHM161"/>
      <c r="AHN161"/>
      <c r="AHO161"/>
      <c r="AHP161"/>
      <c r="AHQ161"/>
      <c r="AHR161"/>
      <c r="AHS161"/>
      <c r="AHT161"/>
      <c r="AHU161"/>
      <c r="AHV161"/>
      <c r="AHW161"/>
      <c r="AHX161"/>
      <c r="AHY161"/>
      <c r="AHZ161"/>
      <c r="AIA161"/>
      <c r="AIB161"/>
      <c r="AIC161"/>
      <c r="AID161"/>
      <c r="AIE161"/>
      <c r="AIF161"/>
      <c r="AIG161"/>
      <c r="AIH161"/>
      <c r="AII161"/>
      <c r="AIJ161"/>
      <c r="AIK161"/>
      <c r="AIL161"/>
      <c r="AIM161"/>
      <c r="AIN161"/>
      <c r="AIO161"/>
      <c r="AIP161"/>
      <c r="AIQ161"/>
      <c r="AIR161"/>
      <c r="AIS161"/>
      <c r="AIT161"/>
      <c r="AIU161"/>
      <c r="AIV161"/>
      <c r="AIW161"/>
      <c r="AIX161"/>
      <c r="AIY161"/>
      <c r="AIZ161"/>
      <c r="AJA161"/>
      <c r="AJB161"/>
      <c r="AJC161"/>
      <c r="AJD161"/>
      <c r="AJE161"/>
      <c r="AJF161"/>
      <c r="AJG161"/>
      <c r="AJH161"/>
      <c r="AJI161"/>
      <c r="AJJ161"/>
      <c r="AJK161"/>
      <c r="AJL161"/>
      <c r="AJM161"/>
      <c r="AJN161"/>
      <c r="AJO161"/>
      <c r="AJP161"/>
      <c r="AJQ161"/>
      <c r="AJR161"/>
      <c r="AJS161"/>
      <c r="AJT161"/>
      <c r="AJU161"/>
      <c r="AJV161"/>
      <c r="AJW161"/>
      <c r="AJX161"/>
      <c r="AJY161"/>
      <c r="AJZ161"/>
      <c r="AKA161"/>
      <c r="AKB161"/>
      <c r="AKC161"/>
      <c r="AKD161"/>
      <c r="AKE161"/>
      <c r="AKF161"/>
      <c r="AKG161"/>
      <c r="AKH161"/>
      <c r="AKI161"/>
      <c r="AKJ161"/>
      <c r="AKK161"/>
      <c r="AKL161"/>
      <c r="AKM161"/>
      <c r="AKN161"/>
      <c r="AKO161"/>
      <c r="AKP161"/>
      <c r="AKQ161"/>
      <c r="AKR161"/>
      <c r="AKS161"/>
      <c r="AKT161"/>
      <c r="AKU161"/>
      <c r="AKV161"/>
      <c r="AKW161"/>
      <c r="AKX161"/>
      <c r="AKY161"/>
      <c r="AKZ161"/>
      <c r="ALA161"/>
      <c r="ALB161"/>
      <c r="ALC161"/>
      <c r="ALD161"/>
      <c r="ALE161"/>
      <c r="ALF161"/>
      <c r="ALG161"/>
      <c r="ALH161"/>
      <c r="ALI161"/>
      <c r="ALJ161"/>
      <c r="ALK161"/>
      <c r="ALL161"/>
      <c r="ALM161"/>
      <c r="ALN161"/>
      <c r="ALO161"/>
      <c r="ALP161"/>
      <c r="ALQ161"/>
      <c r="ALR161"/>
      <c r="ALS161"/>
      <c r="ALT161"/>
      <c r="ALU161"/>
      <c r="ALV161"/>
      <c r="ALW161"/>
      <c r="ALX161"/>
      <c r="ALY161"/>
      <c r="ALZ161"/>
      <c r="AMA161"/>
      <c r="AMB161"/>
      <c r="AMC161"/>
      <c r="AMD161"/>
      <c r="AME161"/>
      <c r="AMF161"/>
      <c r="AMG161"/>
    </row>
    <row r="162" spans="1:1021">
      <c r="A162" s="245" t="s">
        <v>562</v>
      </c>
      <c r="B162" s="256">
        <f>1/('Prod. GEXCHA'!O22*'Prod. GEXCHA'!L22)*16*(1/188.76)</f>
        <v>8.9224969607744749E-6</v>
      </c>
      <c r="C162" s="247">
        <f>F114</f>
        <v>0</v>
      </c>
      <c r="D162" s="247">
        <f>B162*C162</f>
        <v>0</v>
      </c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  <c r="IX162"/>
      <c r="IY162"/>
      <c r="IZ162"/>
      <c r="JA162"/>
      <c r="JB162"/>
      <c r="JC162"/>
      <c r="JD162"/>
      <c r="JE162"/>
      <c r="JF162"/>
      <c r="JG162"/>
      <c r="JH162"/>
      <c r="JI162"/>
      <c r="JJ162"/>
      <c r="JK162"/>
      <c r="JL162"/>
      <c r="JM162"/>
      <c r="JN162"/>
      <c r="JO162"/>
      <c r="JP162"/>
      <c r="JQ162"/>
      <c r="JR162"/>
      <c r="JS162"/>
      <c r="JT162"/>
      <c r="JU162"/>
      <c r="JV162"/>
      <c r="JW162"/>
      <c r="JX162"/>
      <c r="JY162"/>
      <c r="JZ162"/>
      <c r="KA162"/>
      <c r="KB162"/>
      <c r="KC162"/>
      <c r="KD162"/>
      <c r="KE162"/>
      <c r="KF162"/>
      <c r="KG162"/>
      <c r="KH162"/>
      <c r="KI162"/>
      <c r="KJ162"/>
      <c r="KK162"/>
      <c r="KL162"/>
      <c r="KM162"/>
      <c r="KN162"/>
      <c r="KO162"/>
      <c r="KP162"/>
      <c r="KQ162"/>
      <c r="KR162"/>
      <c r="KS162"/>
      <c r="KT162"/>
      <c r="KU162"/>
      <c r="KV162"/>
      <c r="KW162"/>
      <c r="KX162"/>
      <c r="KY162"/>
      <c r="KZ162"/>
      <c r="LA162"/>
      <c r="LB162"/>
      <c r="LC162"/>
      <c r="LD162"/>
      <c r="LE162"/>
      <c r="LF162"/>
      <c r="LG162"/>
      <c r="LH162"/>
      <c r="LI162"/>
      <c r="LJ162"/>
      <c r="LK162"/>
      <c r="LL162"/>
      <c r="LM162"/>
      <c r="LN162"/>
      <c r="LO162"/>
      <c r="LP162"/>
      <c r="LQ162"/>
      <c r="LR162"/>
      <c r="LS162"/>
      <c r="LT162"/>
      <c r="LU162"/>
      <c r="LV162"/>
      <c r="LW162"/>
      <c r="LX162"/>
      <c r="LY162"/>
      <c r="LZ162"/>
      <c r="MA162"/>
      <c r="MB162"/>
      <c r="MC162"/>
      <c r="MD162"/>
      <c r="ME162"/>
      <c r="MF162"/>
      <c r="MG162"/>
      <c r="MH162"/>
      <c r="MI162"/>
      <c r="MJ162"/>
      <c r="MK162"/>
      <c r="ML162"/>
      <c r="MM162"/>
      <c r="MN162"/>
      <c r="MO162"/>
      <c r="MP162"/>
      <c r="MQ162"/>
      <c r="MR162"/>
      <c r="MS162"/>
      <c r="MT162"/>
      <c r="MU162"/>
      <c r="MV162"/>
      <c r="MW162"/>
      <c r="MX162"/>
      <c r="MY162"/>
      <c r="MZ162"/>
      <c r="NA162"/>
      <c r="NB162"/>
      <c r="NC162"/>
      <c r="ND162"/>
      <c r="NE162"/>
      <c r="NF162"/>
      <c r="NG162"/>
      <c r="NH162"/>
      <c r="NI162"/>
      <c r="NJ162"/>
      <c r="NK162"/>
      <c r="NL162"/>
      <c r="NM162"/>
      <c r="NN162"/>
      <c r="NO162"/>
      <c r="NP162"/>
      <c r="NQ162"/>
      <c r="NR162"/>
      <c r="NS162"/>
      <c r="NT162"/>
      <c r="NU162"/>
      <c r="NV162"/>
      <c r="NW162"/>
      <c r="NX162"/>
      <c r="NY162"/>
      <c r="NZ162"/>
      <c r="OA162"/>
      <c r="OB162"/>
      <c r="OC162"/>
      <c r="OD162"/>
      <c r="OE162"/>
      <c r="OF162"/>
      <c r="OG162"/>
      <c r="OH162"/>
      <c r="OI162"/>
      <c r="OJ162"/>
      <c r="OK162"/>
      <c r="OL162"/>
      <c r="OM162"/>
      <c r="ON162"/>
      <c r="OO162"/>
      <c r="OP162"/>
      <c r="OQ162"/>
      <c r="OR162"/>
      <c r="OS162"/>
      <c r="OT162"/>
      <c r="OU162"/>
      <c r="OV162"/>
      <c r="OW162"/>
      <c r="OX162"/>
      <c r="OY162"/>
      <c r="OZ162"/>
      <c r="PA162"/>
      <c r="PB162"/>
      <c r="PC162"/>
      <c r="PD162"/>
      <c r="PE162"/>
      <c r="PF162"/>
      <c r="PG162"/>
      <c r="PH162"/>
      <c r="PI162"/>
      <c r="PJ162"/>
      <c r="PK162"/>
      <c r="PL162"/>
      <c r="PM162"/>
      <c r="PN162"/>
      <c r="PO162"/>
      <c r="PP162"/>
      <c r="PQ162"/>
      <c r="PR162"/>
      <c r="PS162"/>
      <c r="PT162"/>
      <c r="PU162"/>
      <c r="PV162"/>
      <c r="PW162"/>
      <c r="PX162"/>
      <c r="PY162"/>
      <c r="PZ162"/>
      <c r="QA162"/>
      <c r="QB162"/>
      <c r="QC162"/>
      <c r="QD162"/>
      <c r="QE162"/>
      <c r="QF162"/>
      <c r="QG162"/>
      <c r="QH162"/>
      <c r="QI162"/>
      <c r="QJ162"/>
      <c r="QK162"/>
      <c r="QL162"/>
      <c r="QM162"/>
      <c r="QN162"/>
      <c r="QO162"/>
      <c r="QP162"/>
      <c r="QQ162"/>
      <c r="QR162"/>
      <c r="QS162"/>
      <c r="QT162"/>
      <c r="QU162"/>
      <c r="QV162"/>
      <c r="QW162"/>
      <c r="QX162"/>
      <c r="QY162"/>
      <c r="QZ162"/>
      <c r="RA162"/>
      <c r="RB162"/>
      <c r="RC162"/>
      <c r="RD162"/>
      <c r="RE162"/>
      <c r="RF162"/>
      <c r="RG162"/>
      <c r="RH162"/>
      <c r="RI162"/>
      <c r="RJ162"/>
      <c r="RK162"/>
      <c r="RL162"/>
      <c r="RM162"/>
      <c r="RN162"/>
      <c r="RO162"/>
      <c r="RP162"/>
      <c r="RQ162"/>
      <c r="RR162"/>
      <c r="RS162"/>
      <c r="RT162"/>
      <c r="RU162"/>
      <c r="RV162"/>
      <c r="RW162"/>
      <c r="RX162"/>
      <c r="RY162"/>
      <c r="RZ162"/>
      <c r="SA162"/>
      <c r="SB162"/>
      <c r="SC162"/>
      <c r="SD162"/>
      <c r="SE162"/>
      <c r="SF162"/>
      <c r="SG162"/>
      <c r="SH162"/>
      <c r="SI162"/>
      <c r="SJ162"/>
      <c r="SK162"/>
      <c r="SL162"/>
      <c r="SM162"/>
      <c r="SN162"/>
      <c r="SO162"/>
      <c r="SP162"/>
      <c r="SQ162"/>
      <c r="SR162"/>
      <c r="SS162"/>
      <c r="ST162"/>
      <c r="SU162"/>
      <c r="SV162"/>
      <c r="SW162"/>
      <c r="SX162"/>
      <c r="SY162"/>
      <c r="SZ162"/>
      <c r="TA162"/>
      <c r="TB162"/>
      <c r="TC162"/>
      <c r="TD162"/>
      <c r="TE162"/>
      <c r="TF162"/>
      <c r="TG162"/>
      <c r="TH162"/>
      <c r="TI162"/>
      <c r="TJ162"/>
      <c r="TK162"/>
      <c r="TL162"/>
      <c r="TM162"/>
      <c r="TN162"/>
      <c r="TO162"/>
      <c r="TP162"/>
      <c r="TQ162"/>
      <c r="TR162"/>
      <c r="TS162"/>
      <c r="TT162"/>
      <c r="TU162"/>
      <c r="TV162"/>
      <c r="TW162"/>
      <c r="TX162"/>
      <c r="TY162"/>
      <c r="TZ162"/>
      <c r="UA162"/>
      <c r="UB162"/>
      <c r="UC162"/>
      <c r="UD162"/>
      <c r="UE162"/>
      <c r="UF162"/>
      <c r="UG162"/>
      <c r="UH162"/>
      <c r="UI162"/>
      <c r="UJ162"/>
      <c r="UK162"/>
      <c r="UL162"/>
      <c r="UM162"/>
      <c r="UN162"/>
      <c r="UO162"/>
      <c r="UP162"/>
      <c r="UQ162"/>
      <c r="UR162"/>
      <c r="US162"/>
      <c r="UT162"/>
      <c r="UU162"/>
      <c r="UV162"/>
      <c r="UW162"/>
      <c r="UX162"/>
      <c r="UY162"/>
      <c r="UZ162"/>
      <c r="VA162"/>
      <c r="VB162"/>
      <c r="VC162"/>
      <c r="VD162"/>
      <c r="VE162"/>
      <c r="VF162"/>
      <c r="VG162"/>
      <c r="VH162"/>
      <c r="VI162"/>
      <c r="VJ162"/>
      <c r="VK162"/>
      <c r="VL162"/>
      <c r="VM162"/>
      <c r="VN162"/>
      <c r="VO162"/>
      <c r="VP162"/>
      <c r="VQ162"/>
      <c r="VR162"/>
      <c r="VS162"/>
      <c r="VT162"/>
      <c r="VU162"/>
      <c r="VV162"/>
      <c r="VW162"/>
      <c r="VX162"/>
      <c r="VY162"/>
      <c r="VZ162"/>
      <c r="WA162"/>
      <c r="WB162"/>
      <c r="WC162"/>
      <c r="WD162"/>
      <c r="WE162"/>
      <c r="WF162"/>
      <c r="WG162"/>
      <c r="WH162"/>
      <c r="WI162"/>
      <c r="WJ162"/>
      <c r="WK162"/>
      <c r="WL162"/>
      <c r="WM162"/>
      <c r="WN162"/>
      <c r="WO162"/>
      <c r="WP162"/>
      <c r="WQ162"/>
      <c r="WR162"/>
      <c r="WS162"/>
      <c r="WT162"/>
      <c r="WU162"/>
      <c r="WV162"/>
      <c r="WW162"/>
      <c r="WX162"/>
      <c r="WY162"/>
      <c r="WZ162"/>
      <c r="XA162"/>
      <c r="XB162"/>
      <c r="XC162"/>
      <c r="XD162"/>
      <c r="XE162"/>
      <c r="XF162"/>
      <c r="XG162"/>
      <c r="XH162"/>
      <c r="XI162"/>
      <c r="XJ162"/>
      <c r="XK162"/>
      <c r="XL162"/>
      <c r="XM162"/>
      <c r="XN162"/>
      <c r="XO162"/>
      <c r="XP162"/>
      <c r="XQ162"/>
      <c r="XR162"/>
      <c r="XS162"/>
      <c r="XT162"/>
      <c r="XU162"/>
      <c r="XV162"/>
      <c r="XW162"/>
      <c r="XX162"/>
      <c r="XY162"/>
      <c r="XZ162"/>
      <c r="YA162"/>
      <c r="YB162"/>
      <c r="YC162"/>
      <c r="YD162"/>
      <c r="YE162"/>
      <c r="YF162"/>
      <c r="YG162"/>
      <c r="YH162"/>
      <c r="YI162"/>
      <c r="YJ162"/>
      <c r="YK162"/>
      <c r="YL162"/>
      <c r="YM162"/>
      <c r="YN162"/>
      <c r="YO162"/>
      <c r="YP162"/>
      <c r="YQ162"/>
      <c r="YR162"/>
      <c r="YS162"/>
      <c r="YT162"/>
      <c r="YU162"/>
      <c r="YV162"/>
      <c r="YW162"/>
      <c r="YX162"/>
      <c r="YY162"/>
      <c r="YZ162"/>
      <c r="ZA162"/>
      <c r="ZB162"/>
      <c r="ZC162"/>
      <c r="ZD162"/>
      <c r="ZE162"/>
      <c r="ZF162"/>
      <c r="ZG162"/>
      <c r="ZH162"/>
      <c r="ZI162"/>
      <c r="ZJ162"/>
      <c r="ZK162"/>
      <c r="ZL162"/>
      <c r="ZM162"/>
      <c r="ZN162"/>
      <c r="ZO162"/>
      <c r="ZP162"/>
      <c r="ZQ162"/>
      <c r="ZR162"/>
      <c r="ZS162"/>
      <c r="ZT162"/>
      <c r="ZU162"/>
      <c r="ZV162"/>
      <c r="ZW162"/>
      <c r="ZX162"/>
      <c r="ZY162"/>
      <c r="ZZ162"/>
      <c r="AAA162"/>
      <c r="AAB162"/>
      <c r="AAC162"/>
      <c r="AAD162"/>
      <c r="AAE162"/>
      <c r="AAF162"/>
      <c r="AAG162"/>
      <c r="AAH162"/>
      <c r="AAI162"/>
      <c r="AAJ162"/>
      <c r="AAK162"/>
      <c r="AAL162"/>
      <c r="AAM162"/>
      <c r="AAN162"/>
      <c r="AAO162"/>
      <c r="AAP162"/>
      <c r="AAQ162"/>
      <c r="AAR162"/>
      <c r="AAS162"/>
      <c r="AAT162"/>
      <c r="AAU162"/>
      <c r="AAV162"/>
      <c r="AAW162"/>
      <c r="AAX162"/>
      <c r="AAY162"/>
      <c r="AAZ162"/>
      <c r="ABA162"/>
      <c r="ABB162"/>
      <c r="ABC162"/>
      <c r="ABD162"/>
      <c r="ABE162"/>
      <c r="ABF162"/>
      <c r="ABG162"/>
      <c r="ABH162"/>
      <c r="ABI162"/>
      <c r="ABJ162"/>
      <c r="ABK162"/>
      <c r="ABL162"/>
      <c r="ABM162"/>
      <c r="ABN162"/>
      <c r="ABO162"/>
      <c r="ABP162"/>
      <c r="ABQ162"/>
      <c r="ABR162"/>
      <c r="ABS162"/>
      <c r="ABT162"/>
      <c r="ABU162"/>
      <c r="ABV162"/>
      <c r="ABW162"/>
      <c r="ABX162"/>
      <c r="ABY162"/>
      <c r="ABZ162"/>
      <c r="ACA162"/>
      <c r="ACB162"/>
      <c r="ACC162"/>
      <c r="ACD162"/>
      <c r="ACE162"/>
      <c r="ACF162"/>
      <c r="ACG162"/>
      <c r="ACH162"/>
      <c r="ACI162"/>
      <c r="ACJ162"/>
      <c r="ACK162"/>
      <c r="ACL162"/>
      <c r="ACM162"/>
      <c r="ACN162"/>
      <c r="ACO162"/>
      <c r="ACP162"/>
      <c r="ACQ162"/>
      <c r="ACR162"/>
      <c r="ACS162"/>
      <c r="ACT162"/>
      <c r="ACU162"/>
      <c r="ACV162"/>
      <c r="ACW162"/>
      <c r="ACX162"/>
      <c r="ACY162"/>
      <c r="ACZ162"/>
      <c r="ADA162"/>
      <c r="ADB162"/>
      <c r="ADC162"/>
      <c r="ADD162"/>
      <c r="ADE162"/>
      <c r="ADF162"/>
      <c r="ADG162"/>
      <c r="ADH162"/>
      <c r="ADI162"/>
      <c r="ADJ162"/>
      <c r="ADK162"/>
      <c r="ADL162"/>
      <c r="ADM162"/>
      <c r="ADN162"/>
      <c r="ADO162"/>
      <c r="ADP162"/>
      <c r="ADQ162"/>
      <c r="ADR162"/>
      <c r="ADS162"/>
      <c r="ADT162"/>
      <c r="ADU162"/>
      <c r="ADV162"/>
      <c r="ADW162"/>
      <c r="ADX162"/>
      <c r="ADY162"/>
      <c r="ADZ162"/>
      <c r="AEA162"/>
      <c r="AEB162"/>
      <c r="AEC162"/>
      <c r="AED162"/>
      <c r="AEE162"/>
      <c r="AEF162"/>
      <c r="AEG162"/>
      <c r="AEH162"/>
      <c r="AEI162"/>
      <c r="AEJ162"/>
      <c r="AEK162"/>
      <c r="AEL162"/>
      <c r="AEM162"/>
      <c r="AEN162"/>
      <c r="AEO162"/>
      <c r="AEP162"/>
      <c r="AEQ162"/>
      <c r="AER162"/>
      <c r="AES162"/>
      <c r="AET162"/>
      <c r="AEU162"/>
      <c r="AEV162"/>
      <c r="AEW162"/>
      <c r="AEX162"/>
      <c r="AEY162"/>
      <c r="AEZ162"/>
      <c r="AFA162"/>
      <c r="AFB162"/>
      <c r="AFC162"/>
      <c r="AFD162"/>
      <c r="AFE162"/>
      <c r="AFF162"/>
      <c r="AFG162"/>
      <c r="AFH162"/>
      <c r="AFI162"/>
      <c r="AFJ162"/>
      <c r="AFK162"/>
      <c r="AFL162"/>
      <c r="AFM162"/>
      <c r="AFN162"/>
      <c r="AFO162"/>
      <c r="AFP162"/>
      <c r="AFQ162"/>
      <c r="AFR162"/>
      <c r="AFS162"/>
      <c r="AFT162"/>
      <c r="AFU162"/>
      <c r="AFV162"/>
      <c r="AFW162"/>
      <c r="AFX162"/>
      <c r="AFY162"/>
      <c r="AFZ162"/>
      <c r="AGA162"/>
      <c r="AGB162"/>
      <c r="AGC162"/>
      <c r="AGD162"/>
      <c r="AGE162"/>
      <c r="AGF162"/>
      <c r="AGG162"/>
      <c r="AGH162"/>
      <c r="AGI162"/>
      <c r="AGJ162"/>
      <c r="AGK162"/>
      <c r="AGL162"/>
      <c r="AGM162"/>
      <c r="AGN162"/>
      <c r="AGO162"/>
      <c r="AGP162"/>
      <c r="AGQ162"/>
      <c r="AGR162"/>
      <c r="AGS162"/>
      <c r="AGT162"/>
      <c r="AGU162"/>
      <c r="AGV162"/>
      <c r="AGW162"/>
      <c r="AGX162"/>
      <c r="AGY162"/>
      <c r="AGZ162"/>
      <c r="AHA162"/>
      <c r="AHB162"/>
      <c r="AHC162"/>
      <c r="AHD162"/>
      <c r="AHE162"/>
      <c r="AHF162"/>
      <c r="AHG162"/>
      <c r="AHH162"/>
      <c r="AHI162"/>
      <c r="AHJ162"/>
      <c r="AHK162"/>
      <c r="AHL162"/>
      <c r="AHM162"/>
      <c r="AHN162"/>
      <c r="AHO162"/>
      <c r="AHP162"/>
      <c r="AHQ162"/>
      <c r="AHR162"/>
      <c r="AHS162"/>
      <c r="AHT162"/>
      <c r="AHU162"/>
      <c r="AHV162"/>
      <c r="AHW162"/>
      <c r="AHX162"/>
      <c r="AHY162"/>
      <c r="AHZ162"/>
      <c r="AIA162"/>
      <c r="AIB162"/>
      <c r="AIC162"/>
      <c r="AID162"/>
      <c r="AIE162"/>
      <c r="AIF162"/>
      <c r="AIG162"/>
      <c r="AIH162"/>
      <c r="AII162"/>
      <c r="AIJ162"/>
      <c r="AIK162"/>
      <c r="AIL162"/>
      <c r="AIM162"/>
      <c r="AIN162"/>
      <c r="AIO162"/>
      <c r="AIP162"/>
      <c r="AIQ162"/>
      <c r="AIR162"/>
      <c r="AIS162"/>
      <c r="AIT162"/>
      <c r="AIU162"/>
      <c r="AIV162"/>
      <c r="AIW162"/>
      <c r="AIX162"/>
      <c r="AIY162"/>
      <c r="AIZ162"/>
      <c r="AJA162"/>
      <c r="AJB162"/>
      <c r="AJC162"/>
      <c r="AJD162"/>
      <c r="AJE162"/>
      <c r="AJF162"/>
      <c r="AJG162"/>
      <c r="AJH162"/>
      <c r="AJI162"/>
      <c r="AJJ162"/>
      <c r="AJK162"/>
      <c r="AJL162"/>
      <c r="AJM162"/>
      <c r="AJN162"/>
      <c r="AJO162"/>
      <c r="AJP162"/>
      <c r="AJQ162"/>
      <c r="AJR162"/>
      <c r="AJS162"/>
      <c r="AJT162"/>
      <c r="AJU162"/>
      <c r="AJV162"/>
      <c r="AJW162"/>
      <c r="AJX162"/>
      <c r="AJY162"/>
      <c r="AJZ162"/>
      <c r="AKA162"/>
      <c r="AKB162"/>
      <c r="AKC162"/>
      <c r="AKD162"/>
      <c r="AKE162"/>
      <c r="AKF162"/>
      <c r="AKG162"/>
      <c r="AKH162"/>
      <c r="AKI162"/>
      <c r="AKJ162"/>
      <c r="AKK162"/>
      <c r="AKL162"/>
      <c r="AKM162"/>
      <c r="AKN162"/>
      <c r="AKO162"/>
      <c r="AKP162"/>
      <c r="AKQ162"/>
      <c r="AKR162"/>
      <c r="AKS162"/>
      <c r="AKT162"/>
      <c r="AKU162"/>
      <c r="AKV162"/>
      <c r="AKW162"/>
      <c r="AKX162"/>
      <c r="AKY162"/>
      <c r="AKZ162"/>
      <c r="ALA162"/>
      <c r="ALB162"/>
      <c r="ALC162"/>
      <c r="ALD162"/>
      <c r="ALE162"/>
      <c r="ALF162"/>
      <c r="ALG162"/>
      <c r="ALH162"/>
      <c r="ALI162"/>
      <c r="ALJ162"/>
      <c r="ALK162"/>
      <c r="ALL162"/>
      <c r="ALM162"/>
      <c r="ALN162"/>
      <c r="ALO162"/>
      <c r="ALP162"/>
      <c r="ALQ162"/>
      <c r="ALR162"/>
      <c r="ALS162"/>
      <c r="ALT162"/>
      <c r="ALU162"/>
      <c r="ALV162"/>
      <c r="ALW162"/>
      <c r="ALX162"/>
      <c r="ALY162"/>
      <c r="ALZ162"/>
      <c r="AMA162"/>
      <c r="AMB162"/>
      <c r="AMC162"/>
      <c r="AMD162"/>
      <c r="AME162"/>
      <c r="AMF162"/>
      <c r="AMG162"/>
    </row>
    <row r="163" spans="1:1021">
      <c r="A163" s="266" t="s">
        <v>582</v>
      </c>
      <c r="B163" s="267"/>
      <c r="C163" s="268"/>
      <c r="D163" s="269">
        <f>SUM(D161:D162)</f>
        <v>0</v>
      </c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  <c r="IS163"/>
      <c r="IT163"/>
      <c r="IU163"/>
      <c r="IV163"/>
      <c r="IW163"/>
      <c r="IX163"/>
      <c r="IY163"/>
      <c r="IZ163"/>
      <c r="JA163"/>
      <c r="JB163"/>
      <c r="JC163"/>
      <c r="JD163"/>
      <c r="JE163"/>
      <c r="JF163"/>
      <c r="JG163"/>
      <c r="JH163"/>
      <c r="JI163"/>
      <c r="JJ163"/>
      <c r="JK163"/>
      <c r="JL163"/>
      <c r="JM163"/>
      <c r="JN163"/>
      <c r="JO163"/>
      <c r="JP163"/>
      <c r="JQ163"/>
      <c r="JR163"/>
      <c r="JS163"/>
      <c r="JT163"/>
      <c r="JU163"/>
      <c r="JV163"/>
      <c r="JW163"/>
      <c r="JX163"/>
      <c r="JY163"/>
      <c r="JZ163"/>
      <c r="KA163"/>
      <c r="KB163"/>
      <c r="KC163"/>
      <c r="KD163"/>
      <c r="KE163"/>
      <c r="KF163"/>
      <c r="KG163"/>
      <c r="KH163"/>
      <c r="KI163"/>
      <c r="KJ163"/>
      <c r="KK163"/>
      <c r="KL163"/>
      <c r="KM163"/>
      <c r="KN163"/>
      <c r="KO163"/>
      <c r="KP163"/>
      <c r="KQ163"/>
      <c r="KR163"/>
      <c r="KS163"/>
      <c r="KT163"/>
      <c r="KU163"/>
      <c r="KV163"/>
      <c r="KW163"/>
      <c r="KX163"/>
      <c r="KY163"/>
      <c r="KZ163"/>
      <c r="LA163"/>
      <c r="LB163"/>
      <c r="LC163"/>
      <c r="LD163"/>
      <c r="LE163"/>
      <c r="LF163"/>
      <c r="LG163"/>
      <c r="LH163"/>
      <c r="LI163"/>
      <c r="LJ163"/>
      <c r="LK163"/>
      <c r="LL163"/>
      <c r="LM163"/>
      <c r="LN163"/>
      <c r="LO163"/>
      <c r="LP163"/>
      <c r="LQ163"/>
      <c r="LR163"/>
      <c r="LS163"/>
      <c r="LT163"/>
      <c r="LU163"/>
      <c r="LV163"/>
      <c r="LW163"/>
      <c r="LX163"/>
      <c r="LY163"/>
      <c r="LZ163"/>
      <c r="MA163"/>
      <c r="MB163"/>
      <c r="MC163"/>
      <c r="MD163"/>
      <c r="ME163"/>
      <c r="MF163"/>
      <c r="MG163"/>
      <c r="MH163"/>
      <c r="MI163"/>
      <c r="MJ163"/>
      <c r="MK163"/>
      <c r="ML163"/>
      <c r="MM163"/>
      <c r="MN163"/>
      <c r="MO163"/>
      <c r="MP163"/>
      <c r="MQ163"/>
      <c r="MR163"/>
      <c r="MS163"/>
      <c r="MT163"/>
      <c r="MU163"/>
      <c r="MV163"/>
      <c r="MW163"/>
      <c r="MX163"/>
      <c r="MY163"/>
      <c r="MZ163"/>
      <c r="NA163"/>
      <c r="NB163"/>
      <c r="NC163"/>
      <c r="ND163"/>
      <c r="NE163"/>
      <c r="NF163"/>
      <c r="NG163"/>
      <c r="NH163"/>
      <c r="NI163"/>
      <c r="NJ163"/>
      <c r="NK163"/>
      <c r="NL163"/>
      <c r="NM163"/>
      <c r="NN163"/>
      <c r="NO163"/>
      <c r="NP163"/>
      <c r="NQ163"/>
      <c r="NR163"/>
      <c r="NS163"/>
      <c r="NT163"/>
      <c r="NU163"/>
      <c r="NV163"/>
      <c r="NW163"/>
      <c r="NX163"/>
      <c r="NY163"/>
      <c r="NZ163"/>
      <c r="OA163"/>
      <c r="OB163"/>
      <c r="OC163"/>
      <c r="OD163"/>
      <c r="OE163"/>
      <c r="OF163"/>
      <c r="OG163"/>
      <c r="OH163"/>
      <c r="OI163"/>
      <c r="OJ163"/>
      <c r="OK163"/>
      <c r="OL163"/>
      <c r="OM163"/>
      <c r="ON163"/>
      <c r="OO163"/>
      <c r="OP163"/>
      <c r="OQ163"/>
      <c r="OR163"/>
      <c r="OS163"/>
      <c r="OT163"/>
      <c r="OU163"/>
      <c r="OV163"/>
      <c r="OW163"/>
      <c r="OX163"/>
      <c r="OY163"/>
      <c r="OZ163"/>
      <c r="PA163"/>
      <c r="PB163"/>
      <c r="PC163"/>
      <c r="PD163"/>
      <c r="PE163"/>
      <c r="PF163"/>
      <c r="PG163"/>
      <c r="PH163"/>
      <c r="PI163"/>
      <c r="PJ163"/>
      <c r="PK163"/>
      <c r="PL163"/>
      <c r="PM163"/>
      <c r="PN163"/>
      <c r="PO163"/>
      <c r="PP163"/>
      <c r="PQ163"/>
      <c r="PR163"/>
      <c r="PS163"/>
      <c r="PT163"/>
      <c r="PU163"/>
      <c r="PV163"/>
      <c r="PW163"/>
      <c r="PX163"/>
      <c r="PY163"/>
      <c r="PZ163"/>
      <c r="QA163"/>
      <c r="QB163"/>
      <c r="QC163"/>
      <c r="QD163"/>
      <c r="QE163"/>
      <c r="QF163"/>
      <c r="QG163"/>
      <c r="QH163"/>
      <c r="QI163"/>
      <c r="QJ163"/>
      <c r="QK163"/>
      <c r="QL163"/>
      <c r="QM163"/>
      <c r="QN163"/>
      <c r="QO163"/>
      <c r="QP163"/>
      <c r="QQ163"/>
      <c r="QR163"/>
      <c r="QS163"/>
      <c r="QT163"/>
      <c r="QU163"/>
      <c r="QV163"/>
      <c r="QW163"/>
      <c r="QX163"/>
      <c r="QY163"/>
      <c r="QZ163"/>
      <c r="RA163"/>
      <c r="RB163"/>
      <c r="RC163"/>
      <c r="RD163"/>
      <c r="RE163"/>
      <c r="RF163"/>
      <c r="RG163"/>
      <c r="RH163"/>
      <c r="RI163"/>
      <c r="RJ163"/>
      <c r="RK163"/>
      <c r="RL163"/>
      <c r="RM163"/>
      <c r="RN163"/>
      <c r="RO163"/>
      <c r="RP163"/>
      <c r="RQ163"/>
      <c r="RR163"/>
      <c r="RS163"/>
      <c r="RT163"/>
      <c r="RU163"/>
      <c r="RV163"/>
      <c r="RW163"/>
      <c r="RX163"/>
      <c r="RY163"/>
      <c r="RZ163"/>
      <c r="SA163"/>
      <c r="SB163"/>
      <c r="SC163"/>
      <c r="SD163"/>
      <c r="SE163"/>
      <c r="SF163"/>
      <c r="SG163"/>
      <c r="SH163"/>
      <c r="SI163"/>
      <c r="SJ163"/>
      <c r="SK163"/>
      <c r="SL163"/>
      <c r="SM163"/>
      <c r="SN163"/>
      <c r="SO163"/>
      <c r="SP163"/>
      <c r="SQ163"/>
      <c r="SR163"/>
      <c r="SS163"/>
      <c r="ST163"/>
      <c r="SU163"/>
      <c r="SV163"/>
      <c r="SW163"/>
      <c r="SX163"/>
      <c r="SY163"/>
      <c r="SZ163"/>
      <c r="TA163"/>
      <c r="TB163"/>
      <c r="TC163"/>
      <c r="TD163"/>
      <c r="TE163"/>
      <c r="TF163"/>
      <c r="TG163"/>
      <c r="TH163"/>
      <c r="TI163"/>
      <c r="TJ163"/>
      <c r="TK163"/>
      <c r="TL163"/>
      <c r="TM163"/>
      <c r="TN163"/>
      <c r="TO163"/>
      <c r="TP163"/>
      <c r="TQ163"/>
      <c r="TR163"/>
      <c r="TS163"/>
      <c r="TT163"/>
      <c r="TU163"/>
      <c r="TV163"/>
      <c r="TW163"/>
      <c r="TX163"/>
      <c r="TY163"/>
      <c r="TZ163"/>
      <c r="UA163"/>
      <c r="UB163"/>
      <c r="UC163"/>
      <c r="UD163"/>
      <c r="UE163"/>
      <c r="UF163"/>
      <c r="UG163"/>
      <c r="UH163"/>
      <c r="UI163"/>
      <c r="UJ163"/>
      <c r="UK163"/>
      <c r="UL163"/>
      <c r="UM163"/>
      <c r="UN163"/>
      <c r="UO163"/>
      <c r="UP163"/>
      <c r="UQ163"/>
      <c r="UR163"/>
      <c r="US163"/>
      <c r="UT163"/>
      <c r="UU163"/>
      <c r="UV163"/>
      <c r="UW163"/>
      <c r="UX163"/>
      <c r="UY163"/>
      <c r="UZ163"/>
      <c r="VA163"/>
      <c r="VB163"/>
      <c r="VC163"/>
      <c r="VD163"/>
      <c r="VE163"/>
      <c r="VF163"/>
      <c r="VG163"/>
      <c r="VH163"/>
      <c r="VI163"/>
      <c r="VJ163"/>
      <c r="VK163"/>
      <c r="VL163"/>
      <c r="VM163"/>
      <c r="VN163"/>
      <c r="VO163"/>
      <c r="VP163"/>
      <c r="VQ163"/>
      <c r="VR163"/>
      <c r="VS163"/>
      <c r="VT163"/>
      <c r="VU163"/>
      <c r="VV163"/>
      <c r="VW163"/>
      <c r="VX163"/>
      <c r="VY163"/>
      <c r="VZ163"/>
      <c r="WA163"/>
      <c r="WB163"/>
      <c r="WC163"/>
      <c r="WD163"/>
      <c r="WE163"/>
      <c r="WF163"/>
      <c r="WG163"/>
      <c r="WH163"/>
      <c r="WI163"/>
      <c r="WJ163"/>
      <c r="WK163"/>
      <c r="WL163"/>
      <c r="WM163"/>
      <c r="WN163"/>
      <c r="WO163"/>
      <c r="WP163"/>
      <c r="WQ163"/>
      <c r="WR163"/>
      <c r="WS163"/>
      <c r="WT163"/>
      <c r="WU163"/>
      <c r="WV163"/>
      <c r="WW163"/>
      <c r="WX163"/>
      <c r="WY163"/>
      <c r="WZ163"/>
      <c r="XA163"/>
      <c r="XB163"/>
      <c r="XC163"/>
      <c r="XD163"/>
      <c r="XE163"/>
      <c r="XF163"/>
      <c r="XG163"/>
      <c r="XH163"/>
      <c r="XI163"/>
      <c r="XJ163"/>
      <c r="XK163"/>
      <c r="XL163"/>
      <c r="XM163"/>
      <c r="XN163"/>
      <c r="XO163"/>
      <c r="XP163"/>
      <c r="XQ163"/>
      <c r="XR163"/>
      <c r="XS163"/>
      <c r="XT163"/>
      <c r="XU163"/>
      <c r="XV163"/>
      <c r="XW163"/>
      <c r="XX163"/>
      <c r="XY163"/>
      <c r="XZ163"/>
      <c r="YA163"/>
      <c r="YB163"/>
      <c r="YC163"/>
      <c r="YD163"/>
      <c r="YE163"/>
      <c r="YF163"/>
      <c r="YG163"/>
      <c r="YH163"/>
      <c r="YI163"/>
      <c r="YJ163"/>
      <c r="YK163"/>
      <c r="YL163"/>
      <c r="YM163"/>
      <c r="YN163"/>
      <c r="YO163"/>
      <c r="YP163"/>
      <c r="YQ163"/>
      <c r="YR163"/>
      <c r="YS163"/>
      <c r="YT163"/>
      <c r="YU163"/>
      <c r="YV163"/>
      <c r="YW163"/>
      <c r="YX163"/>
      <c r="YY163"/>
      <c r="YZ163"/>
      <c r="ZA163"/>
      <c r="ZB163"/>
      <c r="ZC163"/>
      <c r="ZD163"/>
      <c r="ZE163"/>
      <c r="ZF163"/>
      <c r="ZG163"/>
      <c r="ZH163"/>
      <c r="ZI163"/>
      <c r="ZJ163"/>
      <c r="ZK163"/>
      <c r="ZL163"/>
      <c r="ZM163"/>
      <c r="ZN163"/>
      <c r="ZO163"/>
      <c r="ZP163"/>
      <c r="ZQ163"/>
      <c r="ZR163"/>
      <c r="ZS163"/>
      <c r="ZT163"/>
      <c r="ZU163"/>
      <c r="ZV163"/>
      <c r="ZW163"/>
      <c r="ZX163"/>
      <c r="ZY163"/>
      <c r="ZZ163"/>
      <c r="AAA163"/>
      <c r="AAB163"/>
      <c r="AAC163"/>
      <c r="AAD163"/>
      <c r="AAE163"/>
      <c r="AAF163"/>
      <c r="AAG163"/>
      <c r="AAH163"/>
      <c r="AAI163"/>
      <c r="AAJ163"/>
      <c r="AAK163"/>
      <c r="AAL163"/>
      <c r="AAM163"/>
      <c r="AAN163"/>
      <c r="AAO163"/>
      <c r="AAP163"/>
      <c r="AAQ163"/>
      <c r="AAR163"/>
      <c r="AAS163"/>
      <c r="AAT163"/>
      <c r="AAU163"/>
      <c r="AAV163"/>
      <c r="AAW163"/>
      <c r="AAX163"/>
      <c r="AAY163"/>
      <c r="AAZ163"/>
      <c r="ABA163"/>
      <c r="ABB163"/>
      <c r="ABC163"/>
      <c r="ABD163"/>
      <c r="ABE163"/>
      <c r="ABF163"/>
      <c r="ABG163"/>
      <c r="ABH163"/>
      <c r="ABI163"/>
      <c r="ABJ163"/>
      <c r="ABK163"/>
      <c r="ABL163"/>
      <c r="ABM163"/>
      <c r="ABN163"/>
      <c r="ABO163"/>
      <c r="ABP163"/>
      <c r="ABQ163"/>
      <c r="ABR163"/>
      <c r="ABS163"/>
      <c r="ABT163"/>
      <c r="ABU163"/>
      <c r="ABV163"/>
      <c r="ABW163"/>
      <c r="ABX163"/>
      <c r="ABY163"/>
      <c r="ABZ163"/>
      <c r="ACA163"/>
      <c r="ACB163"/>
      <c r="ACC163"/>
      <c r="ACD163"/>
      <c r="ACE163"/>
      <c r="ACF163"/>
      <c r="ACG163"/>
      <c r="ACH163"/>
      <c r="ACI163"/>
      <c r="ACJ163"/>
      <c r="ACK163"/>
      <c r="ACL163"/>
      <c r="ACM163"/>
      <c r="ACN163"/>
      <c r="ACO163"/>
      <c r="ACP163"/>
      <c r="ACQ163"/>
      <c r="ACR163"/>
      <c r="ACS163"/>
      <c r="ACT163"/>
      <c r="ACU163"/>
      <c r="ACV163"/>
      <c r="ACW163"/>
      <c r="ACX163"/>
      <c r="ACY163"/>
      <c r="ACZ163"/>
      <c r="ADA163"/>
      <c r="ADB163"/>
      <c r="ADC163"/>
      <c r="ADD163"/>
      <c r="ADE163"/>
      <c r="ADF163"/>
      <c r="ADG163"/>
      <c r="ADH163"/>
      <c r="ADI163"/>
      <c r="ADJ163"/>
      <c r="ADK163"/>
      <c r="ADL163"/>
      <c r="ADM163"/>
      <c r="ADN163"/>
      <c r="ADO163"/>
      <c r="ADP163"/>
      <c r="ADQ163"/>
      <c r="ADR163"/>
      <c r="ADS163"/>
      <c r="ADT163"/>
      <c r="ADU163"/>
      <c r="ADV163"/>
      <c r="ADW163"/>
      <c r="ADX163"/>
      <c r="ADY163"/>
      <c r="ADZ163"/>
      <c r="AEA163"/>
      <c r="AEB163"/>
      <c r="AEC163"/>
      <c r="AED163"/>
      <c r="AEE163"/>
      <c r="AEF163"/>
      <c r="AEG163"/>
      <c r="AEH163"/>
      <c r="AEI163"/>
      <c r="AEJ163"/>
      <c r="AEK163"/>
      <c r="AEL163"/>
      <c r="AEM163"/>
      <c r="AEN163"/>
      <c r="AEO163"/>
      <c r="AEP163"/>
      <c r="AEQ163"/>
      <c r="AER163"/>
      <c r="AES163"/>
      <c r="AET163"/>
      <c r="AEU163"/>
      <c r="AEV163"/>
      <c r="AEW163"/>
      <c r="AEX163"/>
      <c r="AEY163"/>
      <c r="AEZ163"/>
      <c r="AFA163"/>
      <c r="AFB163"/>
      <c r="AFC163"/>
      <c r="AFD163"/>
      <c r="AFE163"/>
      <c r="AFF163"/>
      <c r="AFG163"/>
      <c r="AFH163"/>
      <c r="AFI163"/>
      <c r="AFJ163"/>
      <c r="AFK163"/>
      <c r="AFL163"/>
      <c r="AFM163"/>
      <c r="AFN163"/>
      <c r="AFO163"/>
      <c r="AFP163"/>
      <c r="AFQ163"/>
      <c r="AFR163"/>
      <c r="AFS163"/>
      <c r="AFT163"/>
      <c r="AFU163"/>
      <c r="AFV163"/>
      <c r="AFW163"/>
      <c r="AFX163"/>
      <c r="AFY163"/>
      <c r="AFZ163"/>
      <c r="AGA163"/>
      <c r="AGB163"/>
      <c r="AGC163"/>
      <c r="AGD163"/>
      <c r="AGE163"/>
      <c r="AGF163"/>
      <c r="AGG163"/>
      <c r="AGH163"/>
      <c r="AGI163"/>
      <c r="AGJ163"/>
      <c r="AGK163"/>
      <c r="AGL163"/>
      <c r="AGM163"/>
      <c r="AGN163"/>
      <c r="AGO163"/>
      <c r="AGP163"/>
      <c r="AGQ163"/>
      <c r="AGR163"/>
      <c r="AGS163"/>
      <c r="AGT163"/>
      <c r="AGU163"/>
      <c r="AGV163"/>
      <c r="AGW163"/>
      <c r="AGX163"/>
      <c r="AGY163"/>
      <c r="AGZ163"/>
      <c r="AHA163"/>
      <c r="AHB163"/>
      <c r="AHC163"/>
      <c r="AHD163"/>
      <c r="AHE163"/>
      <c r="AHF163"/>
      <c r="AHG163"/>
      <c r="AHH163"/>
      <c r="AHI163"/>
      <c r="AHJ163"/>
      <c r="AHK163"/>
      <c r="AHL163"/>
      <c r="AHM163"/>
      <c r="AHN163"/>
      <c r="AHO163"/>
      <c r="AHP163"/>
      <c r="AHQ163"/>
      <c r="AHR163"/>
      <c r="AHS163"/>
      <c r="AHT163"/>
      <c r="AHU163"/>
      <c r="AHV163"/>
      <c r="AHW163"/>
      <c r="AHX163"/>
      <c r="AHY163"/>
      <c r="AHZ163"/>
      <c r="AIA163"/>
      <c r="AIB163"/>
      <c r="AIC163"/>
      <c r="AID163"/>
      <c r="AIE163"/>
      <c r="AIF163"/>
      <c r="AIG163"/>
      <c r="AIH163"/>
      <c r="AII163"/>
      <c r="AIJ163"/>
      <c r="AIK163"/>
      <c r="AIL163"/>
      <c r="AIM163"/>
      <c r="AIN163"/>
      <c r="AIO163"/>
      <c r="AIP163"/>
      <c r="AIQ163"/>
      <c r="AIR163"/>
      <c r="AIS163"/>
      <c r="AIT163"/>
      <c r="AIU163"/>
      <c r="AIV163"/>
      <c r="AIW163"/>
      <c r="AIX163"/>
      <c r="AIY163"/>
      <c r="AIZ163"/>
      <c r="AJA163"/>
      <c r="AJB163"/>
      <c r="AJC163"/>
      <c r="AJD163"/>
      <c r="AJE163"/>
      <c r="AJF163"/>
      <c r="AJG163"/>
      <c r="AJH163"/>
      <c r="AJI163"/>
      <c r="AJJ163"/>
      <c r="AJK163"/>
      <c r="AJL163"/>
      <c r="AJM163"/>
      <c r="AJN163"/>
      <c r="AJO163"/>
      <c r="AJP163"/>
      <c r="AJQ163"/>
      <c r="AJR163"/>
      <c r="AJS163"/>
      <c r="AJT163"/>
      <c r="AJU163"/>
      <c r="AJV163"/>
      <c r="AJW163"/>
      <c r="AJX163"/>
      <c r="AJY163"/>
      <c r="AJZ163"/>
      <c r="AKA163"/>
      <c r="AKB163"/>
      <c r="AKC163"/>
      <c r="AKD163"/>
      <c r="AKE163"/>
      <c r="AKF163"/>
      <c r="AKG163"/>
      <c r="AKH163"/>
      <c r="AKI163"/>
      <c r="AKJ163"/>
      <c r="AKK163"/>
      <c r="AKL163"/>
      <c r="AKM163"/>
      <c r="AKN163"/>
      <c r="AKO163"/>
      <c r="AKP163"/>
      <c r="AKQ163"/>
      <c r="AKR163"/>
      <c r="AKS163"/>
      <c r="AKT163"/>
      <c r="AKU163"/>
      <c r="AKV163"/>
      <c r="AKW163"/>
      <c r="AKX163"/>
      <c r="AKY163"/>
      <c r="AKZ163"/>
      <c r="ALA163"/>
      <c r="ALB163"/>
      <c r="ALC163"/>
      <c r="ALD163"/>
      <c r="ALE163"/>
      <c r="ALF163"/>
      <c r="ALG163"/>
      <c r="ALH163"/>
      <c r="ALI163"/>
      <c r="ALJ163"/>
      <c r="ALK163"/>
      <c r="ALL163"/>
      <c r="ALM163"/>
      <c r="ALN163"/>
      <c r="ALO163"/>
      <c r="ALP163"/>
      <c r="ALQ163"/>
      <c r="ALR163"/>
      <c r="ALS163"/>
      <c r="ALT163"/>
      <c r="ALU163"/>
      <c r="ALV163"/>
      <c r="ALW163"/>
      <c r="ALX163"/>
      <c r="ALY163"/>
      <c r="ALZ163"/>
      <c r="AMA163"/>
      <c r="AMB163"/>
      <c r="AMC163"/>
      <c r="AMD163"/>
      <c r="AME163"/>
      <c r="AMF163"/>
      <c r="AMG163"/>
    </row>
    <row r="164" spans="1:1021">
      <c r="A164" s="242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  <c r="HR164"/>
      <c r="HS164"/>
      <c r="HT164"/>
      <c r="HU164"/>
      <c r="HV164"/>
      <c r="HW164"/>
      <c r="HX164"/>
      <c r="HY164"/>
      <c r="HZ164"/>
      <c r="IA164"/>
      <c r="IB164"/>
      <c r="IC164"/>
      <c r="ID164"/>
      <c r="IE164"/>
      <c r="IF164"/>
      <c r="IG164"/>
      <c r="IH164"/>
      <c r="II164"/>
      <c r="IJ164"/>
      <c r="IK164"/>
      <c r="IL164"/>
      <c r="IM164"/>
      <c r="IN164"/>
      <c r="IO164"/>
      <c r="IP164"/>
      <c r="IQ164"/>
      <c r="IR164"/>
      <c r="IS164"/>
      <c r="IT164"/>
      <c r="IU164"/>
      <c r="IV164"/>
      <c r="IW164"/>
      <c r="IX164"/>
      <c r="IY164"/>
      <c r="IZ164"/>
      <c r="JA164"/>
      <c r="JB164"/>
      <c r="JC164"/>
      <c r="JD164"/>
      <c r="JE164"/>
      <c r="JF164"/>
      <c r="JG164"/>
      <c r="JH164"/>
      <c r="JI164"/>
      <c r="JJ164"/>
      <c r="JK164"/>
      <c r="JL164"/>
      <c r="JM164"/>
      <c r="JN164"/>
      <c r="JO164"/>
      <c r="JP164"/>
      <c r="JQ164"/>
      <c r="JR164"/>
      <c r="JS164"/>
      <c r="JT164"/>
      <c r="JU164"/>
      <c r="JV164"/>
      <c r="JW164"/>
      <c r="JX164"/>
      <c r="JY164"/>
      <c r="JZ164"/>
      <c r="KA164"/>
      <c r="KB164"/>
      <c r="KC164"/>
      <c r="KD164"/>
      <c r="KE164"/>
      <c r="KF164"/>
      <c r="KG164"/>
      <c r="KH164"/>
      <c r="KI164"/>
      <c r="KJ164"/>
      <c r="KK164"/>
      <c r="KL164"/>
      <c r="KM164"/>
      <c r="KN164"/>
      <c r="KO164"/>
      <c r="KP164"/>
      <c r="KQ164"/>
      <c r="KR164"/>
      <c r="KS164"/>
      <c r="KT164"/>
      <c r="KU164"/>
      <c r="KV164"/>
      <c r="KW164"/>
      <c r="KX164"/>
      <c r="KY164"/>
      <c r="KZ164"/>
      <c r="LA164"/>
      <c r="LB164"/>
      <c r="LC164"/>
      <c r="LD164"/>
      <c r="LE164"/>
      <c r="LF164"/>
      <c r="LG164"/>
      <c r="LH164"/>
      <c r="LI164"/>
      <c r="LJ164"/>
      <c r="LK164"/>
      <c r="LL164"/>
      <c r="LM164"/>
      <c r="LN164"/>
      <c r="LO164"/>
      <c r="LP164"/>
      <c r="LQ164"/>
      <c r="LR164"/>
      <c r="LS164"/>
      <c r="LT164"/>
      <c r="LU164"/>
      <c r="LV164"/>
      <c r="LW164"/>
      <c r="LX164"/>
      <c r="LY164"/>
      <c r="LZ164"/>
      <c r="MA164"/>
      <c r="MB164"/>
      <c r="MC164"/>
      <c r="MD164"/>
      <c r="ME164"/>
      <c r="MF164"/>
      <c r="MG164"/>
      <c r="MH164"/>
      <c r="MI164"/>
      <c r="MJ164"/>
      <c r="MK164"/>
      <c r="ML164"/>
      <c r="MM164"/>
      <c r="MN164"/>
      <c r="MO164"/>
      <c r="MP164"/>
      <c r="MQ164"/>
      <c r="MR164"/>
      <c r="MS164"/>
      <c r="MT164"/>
      <c r="MU164"/>
      <c r="MV164"/>
      <c r="MW164"/>
      <c r="MX164"/>
      <c r="MY164"/>
      <c r="MZ164"/>
      <c r="NA164"/>
      <c r="NB164"/>
      <c r="NC164"/>
      <c r="ND164"/>
      <c r="NE164"/>
      <c r="NF164"/>
      <c r="NG164"/>
      <c r="NH164"/>
      <c r="NI164"/>
      <c r="NJ164"/>
      <c r="NK164"/>
      <c r="NL164"/>
      <c r="NM164"/>
      <c r="NN164"/>
      <c r="NO164"/>
      <c r="NP164"/>
      <c r="NQ164"/>
      <c r="NR164"/>
      <c r="NS164"/>
      <c r="NT164"/>
      <c r="NU164"/>
      <c r="NV164"/>
      <c r="NW164"/>
      <c r="NX164"/>
      <c r="NY164"/>
      <c r="NZ164"/>
      <c r="OA164"/>
      <c r="OB164"/>
      <c r="OC164"/>
      <c r="OD164"/>
      <c r="OE164"/>
      <c r="OF164"/>
      <c r="OG164"/>
      <c r="OH164"/>
      <c r="OI164"/>
      <c r="OJ164"/>
      <c r="OK164"/>
      <c r="OL164"/>
      <c r="OM164"/>
      <c r="ON164"/>
      <c r="OO164"/>
      <c r="OP164"/>
      <c r="OQ164"/>
      <c r="OR164"/>
      <c r="OS164"/>
      <c r="OT164"/>
      <c r="OU164"/>
      <c r="OV164"/>
      <c r="OW164"/>
      <c r="OX164"/>
      <c r="OY164"/>
      <c r="OZ164"/>
      <c r="PA164"/>
      <c r="PB164"/>
      <c r="PC164"/>
      <c r="PD164"/>
      <c r="PE164"/>
      <c r="PF164"/>
      <c r="PG164"/>
      <c r="PH164"/>
      <c r="PI164"/>
      <c r="PJ164"/>
      <c r="PK164"/>
      <c r="PL164"/>
      <c r="PM164"/>
      <c r="PN164"/>
      <c r="PO164"/>
      <c r="PP164"/>
      <c r="PQ164"/>
      <c r="PR164"/>
      <c r="PS164"/>
      <c r="PT164"/>
      <c r="PU164"/>
      <c r="PV164"/>
      <c r="PW164"/>
      <c r="PX164"/>
      <c r="PY164"/>
      <c r="PZ164"/>
      <c r="QA164"/>
      <c r="QB164"/>
      <c r="QC164"/>
      <c r="QD164"/>
      <c r="QE164"/>
      <c r="QF164"/>
      <c r="QG164"/>
      <c r="QH164"/>
      <c r="QI164"/>
      <c r="QJ164"/>
      <c r="QK164"/>
      <c r="QL164"/>
      <c r="QM164"/>
      <c r="QN164"/>
      <c r="QO164"/>
      <c r="QP164"/>
      <c r="QQ164"/>
      <c r="QR164"/>
      <c r="QS164"/>
      <c r="QT164"/>
      <c r="QU164"/>
      <c r="QV164"/>
      <c r="QW164"/>
      <c r="QX164"/>
      <c r="QY164"/>
      <c r="QZ164"/>
      <c r="RA164"/>
      <c r="RB164"/>
      <c r="RC164"/>
      <c r="RD164"/>
      <c r="RE164"/>
      <c r="RF164"/>
      <c r="RG164"/>
      <c r="RH164"/>
      <c r="RI164"/>
      <c r="RJ164"/>
      <c r="RK164"/>
      <c r="RL164"/>
      <c r="RM164"/>
      <c r="RN164"/>
      <c r="RO164"/>
      <c r="RP164"/>
      <c r="RQ164"/>
      <c r="RR164"/>
      <c r="RS164"/>
      <c r="RT164"/>
      <c r="RU164"/>
      <c r="RV164"/>
      <c r="RW164"/>
      <c r="RX164"/>
      <c r="RY164"/>
      <c r="RZ164"/>
      <c r="SA164"/>
      <c r="SB164"/>
      <c r="SC164"/>
      <c r="SD164"/>
      <c r="SE164"/>
      <c r="SF164"/>
      <c r="SG164"/>
      <c r="SH164"/>
      <c r="SI164"/>
      <c r="SJ164"/>
      <c r="SK164"/>
      <c r="SL164"/>
      <c r="SM164"/>
      <c r="SN164"/>
      <c r="SO164"/>
      <c r="SP164"/>
      <c r="SQ164"/>
      <c r="SR164"/>
      <c r="SS164"/>
      <c r="ST164"/>
      <c r="SU164"/>
      <c r="SV164"/>
      <c r="SW164"/>
      <c r="SX164"/>
      <c r="SY164"/>
      <c r="SZ164"/>
      <c r="TA164"/>
      <c r="TB164"/>
      <c r="TC164"/>
      <c r="TD164"/>
      <c r="TE164"/>
      <c r="TF164"/>
      <c r="TG164"/>
      <c r="TH164"/>
      <c r="TI164"/>
      <c r="TJ164"/>
      <c r="TK164"/>
      <c r="TL164"/>
      <c r="TM164"/>
      <c r="TN164"/>
      <c r="TO164"/>
      <c r="TP164"/>
      <c r="TQ164"/>
      <c r="TR164"/>
      <c r="TS164"/>
      <c r="TT164"/>
      <c r="TU164"/>
      <c r="TV164"/>
      <c r="TW164"/>
      <c r="TX164"/>
      <c r="TY164"/>
      <c r="TZ164"/>
      <c r="UA164"/>
      <c r="UB164"/>
      <c r="UC164"/>
      <c r="UD164"/>
      <c r="UE164"/>
      <c r="UF164"/>
      <c r="UG164"/>
      <c r="UH164"/>
      <c r="UI164"/>
      <c r="UJ164"/>
      <c r="UK164"/>
      <c r="UL164"/>
      <c r="UM164"/>
      <c r="UN164"/>
      <c r="UO164"/>
      <c r="UP164"/>
      <c r="UQ164"/>
      <c r="UR164"/>
      <c r="US164"/>
      <c r="UT164"/>
      <c r="UU164"/>
      <c r="UV164"/>
      <c r="UW164"/>
      <c r="UX164"/>
      <c r="UY164"/>
      <c r="UZ164"/>
      <c r="VA164"/>
      <c r="VB164"/>
      <c r="VC164"/>
      <c r="VD164"/>
      <c r="VE164"/>
      <c r="VF164"/>
      <c r="VG164"/>
      <c r="VH164"/>
      <c r="VI164"/>
      <c r="VJ164"/>
      <c r="VK164"/>
      <c r="VL164"/>
      <c r="VM164"/>
      <c r="VN164"/>
      <c r="VO164"/>
      <c r="VP164"/>
      <c r="VQ164"/>
      <c r="VR164"/>
      <c r="VS164"/>
      <c r="VT164"/>
      <c r="VU164"/>
      <c r="VV164"/>
      <c r="VW164"/>
      <c r="VX164"/>
      <c r="VY164"/>
      <c r="VZ164"/>
      <c r="WA164"/>
      <c r="WB164"/>
      <c r="WC164"/>
      <c r="WD164"/>
      <c r="WE164"/>
      <c r="WF164"/>
      <c r="WG164"/>
      <c r="WH164"/>
      <c r="WI164"/>
      <c r="WJ164"/>
      <c r="WK164"/>
      <c r="WL164"/>
      <c r="WM164"/>
      <c r="WN164"/>
      <c r="WO164"/>
      <c r="WP164"/>
      <c r="WQ164"/>
      <c r="WR164"/>
      <c r="WS164"/>
      <c r="WT164"/>
      <c r="WU164"/>
      <c r="WV164"/>
      <c r="WW164"/>
      <c r="WX164"/>
      <c r="WY164"/>
      <c r="WZ164"/>
      <c r="XA164"/>
      <c r="XB164"/>
      <c r="XC164"/>
      <c r="XD164"/>
      <c r="XE164"/>
      <c r="XF164"/>
      <c r="XG164"/>
      <c r="XH164"/>
      <c r="XI164"/>
      <c r="XJ164"/>
      <c r="XK164"/>
      <c r="XL164"/>
      <c r="XM164"/>
      <c r="XN164"/>
      <c r="XO164"/>
      <c r="XP164"/>
      <c r="XQ164"/>
      <c r="XR164"/>
      <c r="XS164"/>
      <c r="XT164"/>
      <c r="XU164"/>
      <c r="XV164"/>
      <c r="XW164"/>
      <c r="XX164"/>
      <c r="XY164"/>
      <c r="XZ164"/>
      <c r="YA164"/>
      <c r="YB164"/>
      <c r="YC164"/>
      <c r="YD164"/>
      <c r="YE164"/>
      <c r="YF164"/>
      <c r="YG164"/>
      <c r="YH164"/>
      <c r="YI164"/>
      <c r="YJ164"/>
      <c r="YK164"/>
      <c r="YL164"/>
      <c r="YM164"/>
      <c r="YN164"/>
      <c r="YO164"/>
      <c r="YP164"/>
      <c r="YQ164"/>
      <c r="YR164"/>
      <c r="YS164"/>
      <c r="YT164"/>
      <c r="YU164"/>
      <c r="YV164"/>
      <c r="YW164"/>
      <c r="YX164"/>
      <c r="YY164"/>
      <c r="YZ164"/>
      <c r="ZA164"/>
      <c r="ZB164"/>
      <c r="ZC164"/>
      <c r="ZD164"/>
      <c r="ZE164"/>
      <c r="ZF164"/>
      <c r="ZG164"/>
      <c r="ZH164"/>
      <c r="ZI164"/>
      <c r="ZJ164"/>
      <c r="ZK164"/>
      <c r="ZL164"/>
      <c r="ZM164"/>
      <c r="ZN164"/>
      <c r="ZO164"/>
      <c r="ZP164"/>
      <c r="ZQ164"/>
      <c r="ZR164"/>
      <c r="ZS164"/>
      <c r="ZT164"/>
      <c r="ZU164"/>
      <c r="ZV164"/>
      <c r="ZW164"/>
      <c r="ZX164"/>
      <c r="ZY164"/>
      <c r="ZZ164"/>
      <c r="AAA164"/>
      <c r="AAB164"/>
      <c r="AAC164"/>
      <c r="AAD164"/>
      <c r="AAE164"/>
      <c r="AAF164"/>
      <c r="AAG164"/>
      <c r="AAH164"/>
      <c r="AAI164"/>
      <c r="AAJ164"/>
      <c r="AAK164"/>
      <c r="AAL164"/>
      <c r="AAM164"/>
      <c r="AAN164"/>
      <c r="AAO164"/>
      <c r="AAP164"/>
      <c r="AAQ164"/>
      <c r="AAR164"/>
      <c r="AAS164"/>
      <c r="AAT164"/>
      <c r="AAU164"/>
      <c r="AAV164"/>
      <c r="AAW164"/>
      <c r="AAX164"/>
      <c r="AAY164"/>
      <c r="AAZ164"/>
      <c r="ABA164"/>
      <c r="ABB164"/>
      <c r="ABC164"/>
      <c r="ABD164"/>
      <c r="ABE164"/>
      <c r="ABF164"/>
      <c r="ABG164"/>
      <c r="ABH164"/>
      <c r="ABI164"/>
      <c r="ABJ164"/>
      <c r="ABK164"/>
      <c r="ABL164"/>
      <c r="ABM164"/>
      <c r="ABN164"/>
      <c r="ABO164"/>
      <c r="ABP164"/>
      <c r="ABQ164"/>
      <c r="ABR164"/>
      <c r="ABS164"/>
      <c r="ABT164"/>
      <c r="ABU164"/>
      <c r="ABV164"/>
      <c r="ABW164"/>
      <c r="ABX164"/>
      <c r="ABY164"/>
      <c r="ABZ164"/>
      <c r="ACA164"/>
      <c r="ACB164"/>
      <c r="ACC164"/>
      <c r="ACD164"/>
      <c r="ACE164"/>
      <c r="ACF164"/>
      <c r="ACG164"/>
      <c r="ACH164"/>
      <c r="ACI164"/>
      <c r="ACJ164"/>
      <c r="ACK164"/>
      <c r="ACL164"/>
      <c r="ACM164"/>
      <c r="ACN164"/>
      <c r="ACO164"/>
      <c r="ACP164"/>
      <c r="ACQ164"/>
      <c r="ACR164"/>
      <c r="ACS164"/>
      <c r="ACT164"/>
      <c r="ACU164"/>
      <c r="ACV164"/>
      <c r="ACW164"/>
      <c r="ACX164"/>
      <c r="ACY164"/>
      <c r="ACZ164"/>
      <c r="ADA164"/>
      <c r="ADB164"/>
      <c r="ADC164"/>
      <c r="ADD164"/>
      <c r="ADE164"/>
      <c r="ADF164"/>
      <c r="ADG164"/>
      <c r="ADH164"/>
      <c r="ADI164"/>
      <c r="ADJ164"/>
      <c r="ADK164"/>
      <c r="ADL164"/>
      <c r="ADM164"/>
      <c r="ADN164"/>
      <c r="ADO164"/>
      <c r="ADP164"/>
      <c r="ADQ164"/>
      <c r="ADR164"/>
      <c r="ADS164"/>
      <c r="ADT164"/>
      <c r="ADU164"/>
      <c r="ADV164"/>
      <c r="ADW164"/>
      <c r="ADX164"/>
      <c r="ADY164"/>
      <c r="ADZ164"/>
      <c r="AEA164"/>
      <c r="AEB164"/>
      <c r="AEC164"/>
      <c r="AED164"/>
      <c r="AEE164"/>
      <c r="AEF164"/>
      <c r="AEG164"/>
      <c r="AEH164"/>
      <c r="AEI164"/>
      <c r="AEJ164"/>
      <c r="AEK164"/>
      <c r="AEL164"/>
      <c r="AEM164"/>
      <c r="AEN164"/>
      <c r="AEO164"/>
      <c r="AEP164"/>
      <c r="AEQ164"/>
      <c r="AER164"/>
      <c r="AES164"/>
      <c r="AET164"/>
      <c r="AEU164"/>
      <c r="AEV164"/>
      <c r="AEW164"/>
      <c r="AEX164"/>
      <c r="AEY164"/>
      <c r="AEZ164"/>
      <c r="AFA164"/>
      <c r="AFB164"/>
      <c r="AFC164"/>
      <c r="AFD164"/>
      <c r="AFE164"/>
      <c r="AFF164"/>
      <c r="AFG164"/>
      <c r="AFH164"/>
      <c r="AFI164"/>
      <c r="AFJ164"/>
      <c r="AFK164"/>
      <c r="AFL164"/>
      <c r="AFM164"/>
      <c r="AFN164"/>
      <c r="AFO164"/>
      <c r="AFP164"/>
      <c r="AFQ164"/>
      <c r="AFR164"/>
      <c r="AFS164"/>
      <c r="AFT164"/>
      <c r="AFU164"/>
      <c r="AFV164"/>
      <c r="AFW164"/>
      <c r="AFX164"/>
      <c r="AFY164"/>
      <c r="AFZ164"/>
      <c r="AGA164"/>
      <c r="AGB164"/>
      <c r="AGC164"/>
      <c r="AGD164"/>
      <c r="AGE164"/>
      <c r="AGF164"/>
      <c r="AGG164"/>
      <c r="AGH164"/>
      <c r="AGI164"/>
      <c r="AGJ164"/>
      <c r="AGK164"/>
      <c r="AGL164"/>
      <c r="AGM164"/>
      <c r="AGN164"/>
      <c r="AGO164"/>
      <c r="AGP164"/>
      <c r="AGQ164"/>
      <c r="AGR164"/>
      <c r="AGS164"/>
      <c r="AGT164"/>
      <c r="AGU164"/>
      <c r="AGV164"/>
      <c r="AGW164"/>
      <c r="AGX164"/>
      <c r="AGY164"/>
      <c r="AGZ164"/>
      <c r="AHA164"/>
      <c r="AHB164"/>
      <c r="AHC164"/>
      <c r="AHD164"/>
      <c r="AHE164"/>
      <c r="AHF164"/>
      <c r="AHG164"/>
      <c r="AHH164"/>
      <c r="AHI164"/>
      <c r="AHJ164"/>
      <c r="AHK164"/>
      <c r="AHL164"/>
      <c r="AHM164"/>
      <c r="AHN164"/>
      <c r="AHO164"/>
      <c r="AHP164"/>
      <c r="AHQ164"/>
      <c r="AHR164"/>
      <c r="AHS164"/>
      <c r="AHT164"/>
      <c r="AHU164"/>
      <c r="AHV164"/>
      <c r="AHW164"/>
      <c r="AHX164"/>
      <c r="AHY164"/>
      <c r="AHZ164"/>
      <c r="AIA164"/>
      <c r="AIB164"/>
      <c r="AIC164"/>
      <c r="AID164"/>
      <c r="AIE164"/>
      <c r="AIF164"/>
      <c r="AIG164"/>
      <c r="AIH164"/>
      <c r="AII164"/>
      <c r="AIJ164"/>
      <c r="AIK164"/>
      <c r="AIL164"/>
      <c r="AIM164"/>
      <c r="AIN164"/>
      <c r="AIO164"/>
      <c r="AIP164"/>
      <c r="AIQ164"/>
      <c r="AIR164"/>
      <c r="AIS164"/>
      <c r="AIT164"/>
      <c r="AIU164"/>
      <c r="AIV164"/>
      <c r="AIW164"/>
      <c r="AIX164"/>
      <c r="AIY164"/>
      <c r="AIZ164"/>
      <c r="AJA164"/>
      <c r="AJB164"/>
      <c r="AJC164"/>
      <c r="AJD164"/>
      <c r="AJE164"/>
      <c r="AJF164"/>
      <c r="AJG164"/>
      <c r="AJH164"/>
      <c r="AJI164"/>
      <c r="AJJ164"/>
      <c r="AJK164"/>
      <c r="AJL164"/>
      <c r="AJM164"/>
      <c r="AJN164"/>
      <c r="AJO164"/>
      <c r="AJP164"/>
      <c r="AJQ164"/>
      <c r="AJR164"/>
      <c r="AJS164"/>
      <c r="AJT164"/>
      <c r="AJU164"/>
      <c r="AJV164"/>
      <c r="AJW164"/>
      <c r="AJX164"/>
      <c r="AJY164"/>
      <c r="AJZ164"/>
      <c r="AKA164"/>
      <c r="AKB164"/>
      <c r="AKC164"/>
      <c r="AKD164"/>
      <c r="AKE164"/>
      <c r="AKF164"/>
      <c r="AKG164"/>
      <c r="AKH164"/>
      <c r="AKI164"/>
      <c r="AKJ164"/>
      <c r="AKK164"/>
      <c r="AKL164"/>
      <c r="AKM164"/>
      <c r="AKN164"/>
      <c r="AKO164"/>
      <c r="AKP164"/>
      <c r="AKQ164"/>
      <c r="AKR164"/>
      <c r="AKS164"/>
      <c r="AKT164"/>
      <c r="AKU164"/>
      <c r="AKV164"/>
      <c r="AKW164"/>
      <c r="AKX164"/>
      <c r="AKY164"/>
      <c r="AKZ164"/>
      <c r="ALA164"/>
      <c r="ALB164"/>
      <c r="ALC164"/>
      <c r="ALD164"/>
      <c r="ALE164"/>
      <c r="ALF164"/>
      <c r="ALG164"/>
      <c r="ALH164"/>
      <c r="ALI164"/>
      <c r="ALJ164"/>
      <c r="ALK164"/>
      <c r="ALL164"/>
      <c r="ALM164"/>
      <c r="ALN164"/>
      <c r="ALO164"/>
      <c r="ALP164"/>
      <c r="ALQ164"/>
      <c r="ALR164"/>
      <c r="ALS164"/>
      <c r="ALT164"/>
      <c r="ALU164"/>
      <c r="ALV164"/>
      <c r="ALW164"/>
      <c r="ALX164"/>
      <c r="ALY164"/>
      <c r="ALZ164"/>
      <c r="AMA164"/>
      <c r="AMB164"/>
      <c r="AMC164"/>
      <c r="AMD164"/>
      <c r="AME164"/>
      <c r="AMF164"/>
      <c r="AMG164"/>
    </row>
  </sheetData>
  <mergeCells count="35">
    <mergeCell ref="A21:F21"/>
    <mergeCell ref="A51:F51"/>
    <mergeCell ref="A62:F62"/>
    <mergeCell ref="A106:B106"/>
    <mergeCell ref="A50:B50"/>
    <mergeCell ref="A61:B61"/>
    <mergeCell ref="A105:B105"/>
    <mergeCell ref="A82:F82"/>
    <mergeCell ref="A93:F93"/>
    <mergeCell ref="A103:F103"/>
    <mergeCell ref="A104:F104"/>
    <mergeCell ref="A20:B20"/>
    <mergeCell ref="A1:F1"/>
    <mergeCell ref="A2:F2"/>
    <mergeCell ref="A3:F3"/>
    <mergeCell ref="A11:F11"/>
    <mergeCell ref="A110:B110"/>
    <mergeCell ref="A111:B111"/>
    <mergeCell ref="A107:B107"/>
    <mergeCell ref="A108:B108"/>
    <mergeCell ref="A109:B109"/>
    <mergeCell ref="A153:B153"/>
    <mergeCell ref="C153:D153"/>
    <mergeCell ref="C135:D135"/>
    <mergeCell ref="A112:B112"/>
    <mergeCell ref="A113:B113"/>
    <mergeCell ref="A135:B135"/>
    <mergeCell ref="A141:B141"/>
    <mergeCell ref="C141:D141"/>
    <mergeCell ref="C117:D117"/>
    <mergeCell ref="A129:B129"/>
    <mergeCell ref="C129:D129"/>
    <mergeCell ref="A123:B123"/>
    <mergeCell ref="C123:D123"/>
    <mergeCell ref="A117:B11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A7070"/>
  </sheetPr>
  <dimension ref="A1:ALU149"/>
  <sheetViews>
    <sheetView zoomScale="118" zoomScaleNormal="118" workbookViewId="0">
      <pane xSplit="2" ySplit="3" topLeftCell="C4" activePane="bottomRight" state="frozen"/>
      <selection pane="bottomRight" activeCell="A4" sqref="A4"/>
      <selection pane="bottomLeft" activeCell="A4" sqref="A4"/>
      <selection pane="topRight" activeCell="C1" sqref="C1"/>
    </sheetView>
  </sheetViews>
  <sheetFormatPr defaultRowHeight="15"/>
  <cols>
    <col min="1" max="1" width="26.5" style="101" customWidth="1"/>
    <col min="2" max="2" width="5.375" style="101" customWidth="1"/>
    <col min="3" max="17" width="9" style="101" customWidth="1"/>
    <col min="18" max="18" width="14.25" style="93" customWidth="1"/>
    <col min="19" max="996" width="9" style="93" customWidth="1"/>
    <col min="997" max="1009" width="9" style="101" customWidth="1"/>
  </cols>
  <sheetData>
    <row r="1" spans="1:17" ht="15.75" thickBot="1">
      <c r="A1" s="93"/>
      <c r="B1" s="93"/>
      <c r="C1" s="935" t="s">
        <v>336</v>
      </c>
      <c r="D1" s="935"/>
      <c r="E1" s="935"/>
      <c r="F1" s="935"/>
      <c r="G1" s="936" t="s">
        <v>337</v>
      </c>
      <c r="H1" s="936"/>
      <c r="I1" s="936"/>
      <c r="J1" s="937" t="s">
        <v>338</v>
      </c>
      <c r="K1" s="937"/>
      <c r="L1" s="937"/>
      <c r="M1" s="93"/>
      <c r="N1" s="93"/>
      <c r="O1" s="93"/>
      <c r="P1" s="93"/>
      <c r="Q1" s="93"/>
    </row>
    <row r="2" spans="1:17" ht="55.5" customHeight="1" thickBot="1">
      <c r="A2" s="929" t="s">
        <v>343</v>
      </c>
      <c r="B2" s="980" t="s">
        <v>106</v>
      </c>
      <c r="C2" s="981" t="s">
        <v>345</v>
      </c>
      <c r="D2" s="983" t="s">
        <v>346</v>
      </c>
      <c r="E2" s="984" t="s">
        <v>347</v>
      </c>
      <c r="F2" s="986" t="s">
        <v>348</v>
      </c>
      <c r="G2" s="987" t="s">
        <v>349</v>
      </c>
      <c r="H2" s="988" t="s">
        <v>498</v>
      </c>
      <c r="I2" s="989" t="s">
        <v>351</v>
      </c>
      <c r="J2" s="990" t="s">
        <v>352</v>
      </c>
      <c r="K2" s="991" t="s">
        <v>353</v>
      </c>
      <c r="L2" s="992" t="s">
        <v>354</v>
      </c>
      <c r="M2" s="985" t="s">
        <v>499</v>
      </c>
      <c r="N2" s="934" t="s">
        <v>500</v>
      </c>
      <c r="O2" s="934"/>
      <c r="P2" s="113" t="s">
        <v>501</v>
      </c>
      <c r="Q2" s="270" t="s">
        <v>502</v>
      </c>
    </row>
    <row r="3" spans="1:17" ht="26.25" customHeight="1" thickBot="1">
      <c r="A3" s="929"/>
      <c r="B3" s="980"/>
      <c r="C3" s="982"/>
      <c r="D3" s="870"/>
      <c r="E3" s="868"/>
      <c r="F3" s="938"/>
      <c r="G3" s="940"/>
      <c r="H3" s="863"/>
      <c r="I3" s="942"/>
      <c r="J3" s="943"/>
      <c r="K3" s="882"/>
      <c r="L3" s="993"/>
      <c r="M3" s="985"/>
      <c r="N3" s="114" t="s">
        <v>503</v>
      </c>
      <c r="O3" s="114" t="s">
        <v>504</v>
      </c>
      <c r="P3" s="731" t="s">
        <v>505</v>
      </c>
      <c r="Q3" s="271" t="s">
        <v>506</v>
      </c>
    </row>
    <row r="4" spans="1:17" ht="15" customHeight="1">
      <c r="A4" s="272" t="s">
        <v>113</v>
      </c>
      <c r="B4" s="668">
        <f>'Resumo Proposta'!E25</f>
        <v>0.05</v>
      </c>
      <c r="C4" s="641">
        <v>1385.35</v>
      </c>
      <c r="D4" s="446">
        <v>442.54</v>
      </c>
      <c r="E4" s="446">
        <v>98.98</v>
      </c>
      <c r="F4" s="446">
        <v>62.36</v>
      </c>
      <c r="G4" s="446">
        <v>195.28</v>
      </c>
      <c r="H4" s="446">
        <v>711.47</v>
      </c>
      <c r="I4" s="446">
        <v>417.18</v>
      </c>
      <c r="J4" s="447">
        <v>462.43</v>
      </c>
      <c r="K4" s="446">
        <v>11.21</v>
      </c>
      <c r="L4" s="642">
        <v>473.64</v>
      </c>
      <c r="M4" s="673">
        <f>(C4/$C$19)+(D4/$D$19)+(E4/$E$19)+(F4/$F$19)+(G4/$G$19)+(H4/$H$19)+(I4/$I$19)+K4/(($K$19*188.76)/16)+L4/(($L$19*188.76)/16)</f>
        <v>2.7002804265545897</v>
      </c>
      <c r="N4" s="732"/>
      <c r="O4" s="734">
        <v>2</v>
      </c>
      <c r="P4" s="121">
        <v>3</v>
      </c>
      <c r="Q4" s="273">
        <v>10</v>
      </c>
    </row>
    <row r="5" spans="1:17" ht="15" customHeight="1">
      <c r="A5" s="274" t="s">
        <v>115</v>
      </c>
      <c r="B5" s="669">
        <f>'Resumo Proposta'!E26</f>
        <v>0.03</v>
      </c>
      <c r="C5" s="641">
        <v>655.47</v>
      </c>
      <c r="D5" s="446">
        <v>314.91000000000003</v>
      </c>
      <c r="E5" s="446">
        <v>240.21</v>
      </c>
      <c r="F5" s="446">
        <v>53.61</v>
      </c>
      <c r="G5" s="446">
        <v>253.82</v>
      </c>
      <c r="H5" s="446">
        <v>1314.56</v>
      </c>
      <c r="I5" s="446">
        <v>733.62</v>
      </c>
      <c r="J5" s="447">
        <v>133.1</v>
      </c>
      <c r="K5" s="446">
        <v>153.66</v>
      </c>
      <c r="L5" s="642">
        <v>286.76</v>
      </c>
      <c r="M5" s="674">
        <f t="shared" ref="M5:M17" si="0">(C5/$C$19)+(D5/$D$19)+(E5/$E$19)+(F5/$F$19)+(G5/$G$19)+(H5/$H$19)+(I5/$I$19)+K5/(($K$19*188.76)/16)+L5/(($L$19*188.76)/16)</f>
        <v>1.8506426342704434</v>
      </c>
      <c r="N5" s="733" t="s">
        <v>26</v>
      </c>
      <c r="O5" s="735">
        <v>2</v>
      </c>
      <c r="P5" s="124">
        <v>3</v>
      </c>
      <c r="Q5" s="276"/>
    </row>
    <row r="6" spans="1:17" ht="15" customHeight="1">
      <c r="A6" s="274" t="s">
        <v>117</v>
      </c>
      <c r="B6" s="669">
        <f>'Resumo Proposta'!E27</f>
        <v>0.04</v>
      </c>
      <c r="C6" s="641">
        <v>341.42</v>
      </c>
      <c r="D6" s="446">
        <v>464.58</v>
      </c>
      <c r="E6" s="446">
        <v>0</v>
      </c>
      <c r="F6" s="446">
        <v>24.43</v>
      </c>
      <c r="G6" s="446">
        <v>380.27</v>
      </c>
      <c r="H6" s="446">
        <v>1817.74</v>
      </c>
      <c r="I6" s="446">
        <v>1079.1600000000001</v>
      </c>
      <c r="J6" s="447">
        <v>0</v>
      </c>
      <c r="K6" s="446">
        <v>212.08</v>
      </c>
      <c r="L6" s="642">
        <v>212.08</v>
      </c>
      <c r="M6" s="674">
        <f t="shared" si="0"/>
        <v>1.257414407252007</v>
      </c>
      <c r="N6" s="733" t="s">
        <v>26</v>
      </c>
      <c r="O6" s="735">
        <v>1</v>
      </c>
      <c r="P6" s="124">
        <v>3</v>
      </c>
      <c r="Q6" s="276"/>
    </row>
    <row r="7" spans="1:17" ht="15" customHeight="1">
      <c r="A7" s="274" t="s">
        <v>119</v>
      </c>
      <c r="B7" s="669">
        <f>'Resumo Proposta'!E28</f>
        <v>0.05</v>
      </c>
      <c r="C7" s="641">
        <v>800</v>
      </c>
      <c r="D7" s="446"/>
      <c r="E7" s="446"/>
      <c r="F7" s="446"/>
      <c r="G7" s="448"/>
      <c r="H7" s="451"/>
      <c r="I7" s="448"/>
      <c r="J7" s="446"/>
      <c r="K7" s="446"/>
      <c r="L7" s="642"/>
      <c r="M7" s="674">
        <f t="shared" si="0"/>
        <v>1</v>
      </c>
      <c r="N7" s="733">
        <v>1</v>
      </c>
      <c r="O7" s="735"/>
      <c r="P7" s="124">
        <v>3</v>
      </c>
      <c r="Q7" s="275"/>
    </row>
    <row r="8" spans="1:17" ht="15" customHeight="1">
      <c r="A8" s="274" t="s">
        <v>121</v>
      </c>
      <c r="B8" s="669">
        <f>'Resumo Proposta'!E29</f>
        <v>0.05</v>
      </c>
      <c r="C8" s="641">
        <v>125.55</v>
      </c>
      <c r="D8" s="446">
        <v>1811.92</v>
      </c>
      <c r="E8" s="446">
        <v>0</v>
      </c>
      <c r="F8" s="446">
        <v>22.64</v>
      </c>
      <c r="G8" s="450">
        <v>0</v>
      </c>
      <c r="H8" s="449">
        <v>2165.36</v>
      </c>
      <c r="I8" s="446">
        <v>1408.18</v>
      </c>
      <c r="J8" s="447">
        <v>0</v>
      </c>
      <c r="K8" s="446">
        <v>30</v>
      </c>
      <c r="L8" s="642">
        <v>30</v>
      </c>
      <c r="M8" s="674">
        <f t="shared" si="0"/>
        <v>1.6731549553365825</v>
      </c>
      <c r="N8" s="733">
        <v>2</v>
      </c>
      <c r="O8" s="735"/>
      <c r="P8" s="124">
        <v>3</v>
      </c>
      <c r="Q8" s="275"/>
    </row>
    <row r="9" spans="1:17" ht="15" customHeight="1">
      <c r="A9" s="274" t="s">
        <v>123</v>
      </c>
      <c r="B9" s="669">
        <f>MC!I75</f>
        <v>0.05</v>
      </c>
      <c r="C9" s="641">
        <v>788.55</v>
      </c>
      <c r="D9" s="446">
        <v>34.11</v>
      </c>
      <c r="E9" s="446">
        <v>5.05</v>
      </c>
      <c r="F9" s="446">
        <v>33.83</v>
      </c>
      <c r="G9" s="446">
        <v>0</v>
      </c>
      <c r="H9" s="446">
        <v>0</v>
      </c>
      <c r="I9" s="446">
        <v>0</v>
      </c>
      <c r="J9" s="446">
        <v>0</v>
      </c>
      <c r="K9" s="446">
        <v>220.95</v>
      </c>
      <c r="L9" s="642">
        <v>220.95</v>
      </c>
      <c r="M9" s="674">
        <f t="shared" si="0"/>
        <v>1.3074844612205976</v>
      </c>
      <c r="N9" s="733"/>
      <c r="O9" s="735">
        <v>3</v>
      </c>
      <c r="P9" s="124">
        <v>3</v>
      </c>
      <c r="Q9" s="276"/>
    </row>
    <row r="10" spans="1:17" ht="15" customHeight="1">
      <c r="A10" s="274" t="s">
        <v>125</v>
      </c>
      <c r="B10" s="669">
        <f>'Resumo Proposta'!E31</f>
        <v>0.03</v>
      </c>
      <c r="C10" s="641">
        <v>800</v>
      </c>
      <c r="D10" s="446"/>
      <c r="E10" s="446"/>
      <c r="F10" s="446"/>
      <c r="G10" s="447"/>
      <c r="H10" s="446"/>
      <c r="I10" s="446"/>
      <c r="J10" s="446"/>
      <c r="K10" s="446"/>
      <c r="L10" s="642"/>
      <c r="M10" s="674">
        <f t="shared" si="0"/>
        <v>1</v>
      </c>
      <c r="N10" s="733" t="s">
        <v>26</v>
      </c>
      <c r="O10" s="735">
        <v>1</v>
      </c>
      <c r="P10" s="124">
        <v>3</v>
      </c>
      <c r="Q10" s="276"/>
    </row>
    <row r="11" spans="1:17" ht="15" customHeight="1">
      <c r="A11" s="274" t="s">
        <v>127</v>
      </c>
      <c r="B11" s="669">
        <f>'Resumo Proposta'!E32</f>
        <v>0.05</v>
      </c>
      <c r="C11" s="643">
        <v>800</v>
      </c>
      <c r="D11" s="447"/>
      <c r="E11" s="446"/>
      <c r="F11" s="446"/>
      <c r="G11" s="446"/>
      <c r="H11" s="446"/>
      <c r="I11" s="446"/>
      <c r="J11" s="446"/>
      <c r="K11" s="446"/>
      <c r="L11" s="642"/>
      <c r="M11" s="674">
        <f t="shared" si="0"/>
        <v>1</v>
      </c>
      <c r="N11" s="733">
        <v>1</v>
      </c>
      <c r="O11" s="736"/>
      <c r="P11" s="124">
        <v>3</v>
      </c>
      <c r="Q11" s="276"/>
    </row>
    <row r="12" spans="1:17" ht="15" customHeight="1">
      <c r="A12" s="274" t="s">
        <v>129</v>
      </c>
      <c r="B12" s="669">
        <f>'Resumo Proposta'!E33</f>
        <v>0.05</v>
      </c>
      <c r="C12" s="641">
        <v>800</v>
      </c>
      <c r="D12" s="446"/>
      <c r="E12" s="446"/>
      <c r="F12" s="446"/>
      <c r="G12" s="446"/>
      <c r="H12" s="446"/>
      <c r="I12" s="446"/>
      <c r="J12" s="446"/>
      <c r="K12" s="446"/>
      <c r="L12" s="642"/>
      <c r="M12" s="674">
        <f t="shared" si="0"/>
        <v>1</v>
      </c>
      <c r="N12" s="733">
        <v>1</v>
      </c>
      <c r="O12" s="735"/>
      <c r="P12" s="124">
        <v>3</v>
      </c>
      <c r="Q12" s="276"/>
    </row>
    <row r="13" spans="1:17" ht="15" customHeight="1">
      <c r="A13" s="274" t="s">
        <v>131</v>
      </c>
      <c r="B13" s="669">
        <f>'Resumo Proposta'!E34</f>
        <v>0.03</v>
      </c>
      <c r="C13" s="643"/>
      <c r="D13" s="446"/>
      <c r="E13" s="446"/>
      <c r="F13" s="446"/>
      <c r="G13" s="446"/>
      <c r="H13" s="446"/>
      <c r="I13" s="446"/>
      <c r="J13" s="446"/>
      <c r="K13" s="446"/>
      <c r="L13" s="642"/>
      <c r="M13" s="674">
        <f t="shared" si="0"/>
        <v>0</v>
      </c>
      <c r="N13" s="733"/>
      <c r="O13" s="735"/>
      <c r="P13" s="124">
        <v>3</v>
      </c>
      <c r="Q13" s="276"/>
    </row>
    <row r="14" spans="1:17" ht="15" customHeight="1">
      <c r="A14" s="274" t="s">
        <v>133</v>
      </c>
      <c r="B14" s="669">
        <f>'Resumo Proposta'!E35</f>
        <v>0.04</v>
      </c>
      <c r="C14" s="641"/>
      <c r="D14" s="446"/>
      <c r="E14" s="446"/>
      <c r="F14" s="446"/>
      <c r="G14" s="446"/>
      <c r="H14" s="116"/>
      <c r="I14" s="116"/>
      <c r="J14" s="446"/>
      <c r="K14" s="446"/>
      <c r="L14" s="642"/>
      <c r="M14" s="674">
        <f t="shared" si="0"/>
        <v>0</v>
      </c>
      <c r="N14" s="733"/>
      <c r="O14" s="735"/>
      <c r="P14" s="124">
        <v>3</v>
      </c>
      <c r="Q14" s="276"/>
    </row>
    <row r="15" spans="1:17" ht="15" customHeight="1">
      <c r="A15" s="274" t="s">
        <v>135</v>
      </c>
      <c r="B15" s="669">
        <f>'Resumo Proposta'!E36</f>
        <v>0.03</v>
      </c>
      <c r="C15" s="643">
        <v>800</v>
      </c>
      <c r="D15" s="448"/>
      <c r="E15" s="448"/>
      <c r="F15" s="448"/>
      <c r="G15" s="447"/>
      <c r="H15" s="116"/>
      <c r="I15" s="116"/>
      <c r="J15" s="448"/>
      <c r="K15" s="448"/>
      <c r="L15" s="644"/>
      <c r="M15" s="674">
        <f t="shared" si="0"/>
        <v>1</v>
      </c>
      <c r="N15" s="733" t="s">
        <v>26</v>
      </c>
      <c r="O15" s="735">
        <v>1</v>
      </c>
      <c r="P15" s="124">
        <v>3</v>
      </c>
      <c r="Q15" s="276"/>
    </row>
    <row r="16" spans="1:17" ht="15" customHeight="1">
      <c r="A16" s="274" t="s">
        <v>137</v>
      </c>
      <c r="B16" s="669">
        <f>'Resumo Proposta'!E37</f>
        <v>0.03</v>
      </c>
      <c r="C16" s="641">
        <v>924.39</v>
      </c>
      <c r="D16" s="446">
        <v>1848.28</v>
      </c>
      <c r="E16" s="446">
        <v>202.31</v>
      </c>
      <c r="F16" s="446">
        <v>68.78</v>
      </c>
      <c r="G16" s="446">
        <v>0</v>
      </c>
      <c r="H16" s="116">
        <v>492.8</v>
      </c>
      <c r="I16" s="116">
        <v>492.8</v>
      </c>
      <c r="J16" s="446">
        <v>434.65</v>
      </c>
      <c r="K16" s="446">
        <v>205.04</v>
      </c>
      <c r="L16" s="642">
        <v>639.69000000000005</v>
      </c>
      <c r="M16" s="674">
        <f t="shared" si="0"/>
        <v>3.2322425827152643</v>
      </c>
      <c r="N16" s="733" t="s">
        <v>26</v>
      </c>
      <c r="O16" s="735">
        <v>3</v>
      </c>
      <c r="P16" s="124">
        <v>3</v>
      </c>
      <c r="Q16" s="276"/>
    </row>
    <row r="17" spans="1:18" ht="15" customHeight="1" thickBot="1">
      <c r="A17" s="274" t="s">
        <v>139</v>
      </c>
      <c r="B17" s="669">
        <f>'Resumo Proposta'!E38</f>
        <v>0.03</v>
      </c>
      <c r="C17" s="641">
        <v>800</v>
      </c>
      <c r="D17" s="446"/>
      <c r="E17" s="446"/>
      <c r="F17" s="446"/>
      <c r="G17" s="446"/>
      <c r="H17" s="116"/>
      <c r="I17" s="116"/>
      <c r="J17" s="446"/>
      <c r="K17" s="446"/>
      <c r="L17" s="642"/>
      <c r="M17" s="675">
        <f t="shared" si="0"/>
        <v>1</v>
      </c>
      <c r="N17" s="733">
        <v>1</v>
      </c>
      <c r="O17" s="735"/>
      <c r="P17" s="124">
        <v>3</v>
      </c>
      <c r="Q17" s="276"/>
    </row>
    <row r="18" spans="1:18" ht="15.75" thickBot="1">
      <c r="A18" s="131" t="s">
        <v>508</v>
      </c>
      <c r="B18" s="277"/>
      <c r="C18" s="645">
        <f t="shared" ref="C18:Q18" si="1">SUM(C4:C17)</f>
        <v>9020.73</v>
      </c>
      <c r="D18" s="133">
        <f t="shared" si="1"/>
        <v>4916.34</v>
      </c>
      <c r="E18" s="133">
        <f t="shared" si="1"/>
        <v>546.54999999999995</v>
      </c>
      <c r="F18" s="133">
        <f t="shared" si="1"/>
        <v>265.64999999999998</v>
      </c>
      <c r="G18" s="133">
        <f t="shared" si="1"/>
        <v>829.37</v>
      </c>
      <c r="H18" s="133">
        <f t="shared" si="1"/>
        <v>6501.93</v>
      </c>
      <c r="I18" s="133">
        <f t="shared" si="1"/>
        <v>4130.9400000000005</v>
      </c>
      <c r="J18" s="133">
        <f t="shared" si="1"/>
        <v>1030.1799999999998</v>
      </c>
      <c r="K18" s="133">
        <f t="shared" si="1"/>
        <v>832.94</v>
      </c>
      <c r="L18" s="646">
        <f t="shared" si="1"/>
        <v>1863.1200000000001</v>
      </c>
      <c r="M18" s="278">
        <f t="shared" si="1"/>
        <v>18.021219467349486</v>
      </c>
      <c r="N18" s="136">
        <f t="shared" si="1"/>
        <v>6</v>
      </c>
      <c r="O18" s="136">
        <f t="shared" si="1"/>
        <v>13</v>
      </c>
      <c r="P18" s="737">
        <f t="shared" si="1"/>
        <v>42</v>
      </c>
      <c r="Q18" s="738">
        <f t="shared" si="1"/>
        <v>10</v>
      </c>
    </row>
    <row r="19" spans="1:18" ht="15.75" thickBot="1">
      <c r="A19" s="139" t="s">
        <v>509</v>
      </c>
      <c r="B19" s="98"/>
      <c r="C19" s="647">
        <v>800</v>
      </c>
      <c r="D19" s="279">
        <v>1500</v>
      </c>
      <c r="E19" s="279">
        <v>1000</v>
      </c>
      <c r="F19" s="279">
        <v>200</v>
      </c>
      <c r="G19" s="279">
        <v>2700</v>
      </c>
      <c r="H19" s="279">
        <v>100000</v>
      </c>
      <c r="I19" s="279">
        <v>9000</v>
      </c>
      <c r="J19" s="279">
        <v>160</v>
      </c>
      <c r="K19" s="279">
        <v>300</v>
      </c>
      <c r="L19" s="648">
        <v>300</v>
      </c>
      <c r="M19" s="143"/>
      <c r="N19" s="144" t="s">
        <v>510</v>
      </c>
      <c r="O19" s="280">
        <f>N18+O18</f>
        <v>19</v>
      </c>
      <c r="P19" s="146"/>
      <c r="Q19" s="146"/>
    </row>
    <row r="20" spans="1:18" ht="15.75" thickBot="1">
      <c r="A20" s="147" t="s">
        <v>511</v>
      </c>
      <c r="B20" s="147"/>
      <c r="C20" s="649">
        <f t="shared" ref="C20:I20" si="2">C18/C19</f>
        <v>11.275912499999999</v>
      </c>
      <c r="D20" s="149">
        <f t="shared" si="2"/>
        <v>3.2775600000000003</v>
      </c>
      <c r="E20" s="149">
        <f t="shared" si="2"/>
        <v>0.54654999999999998</v>
      </c>
      <c r="F20" s="149">
        <f t="shared" si="2"/>
        <v>1.3282499999999999</v>
      </c>
      <c r="G20" s="149">
        <f t="shared" si="2"/>
        <v>0.3071740740740741</v>
      </c>
      <c r="H20" s="149">
        <f t="shared" si="2"/>
        <v>6.5019300000000002E-2</v>
      </c>
      <c r="I20" s="149">
        <f t="shared" si="2"/>
        <v>0.45899333333333336</v>
      </c>
      <c r="J20" s="149">
        <f>1/J19*8*1/1132.6*J18</f>
        <v>4.5478544940844072E-2</v>
      </c>
      <c r="K20" s="149">
        <f>1/K19*16*1/188.76*K18</f>
        <v>0.23534364625273721</v>
      </c>
      <c r="L20" s="650">
        <f>1/L19*16*1/188.76*L18</f>
        <v>0.52641661368934101</v>
      </c>
      <c r="M20" s="151">
        <f>SUM(C20:L20)-J20</f>
        <v>18.021219467349482</v>
      </c>
      <c r="N20" s="152" t="s">
        <v>512</v>
      </c>
      <c r="O20" s="153">
        <f>O18+(N18*0.85)</f>
        <v>18.100000000000001</v>
      </c>
      <c r="P20" s="100"/>
      <c r="Q20" s="100"/>
      <c r="R20" s="739"/>
    </row>
    <row r="21" spans="1:18" ht="13.9" hidden="1" customHeight="1">
      <c r="A21" s="154" t="s">
        <v>513</v>
      </c>
      <c r="B21" s="670"/>
      <c r="C21" s="651">
        <f t="shared" ref="C21:I21" si="3">ROUND(1/C19,9)</f>
        <v>1.25E-3</v>
      </c>
      <c r="D21" s="156">
        <f t="shared" si="3"/>
        <v>6.6666700000000002E-4</v>
      </c>
      <c r="E21" s="156">
        <f t="shared" si="3"/>
        <v>1E-3</v>
      </c>
      <c r="F21" s="156">
        <f t="shared" si="3"/>
        <v>5.0000000000000001E-3</v>
      </c>
      <c r="G21" s="156">
        <f t="shared" si="3"/>
        <v>3.7037000000000002E-4</v>
      </c>
      <c r="H21" s="156">
        <f t="shared" si="3"/>
        <v>1.0000000000000001E-5</v>
      </c>
      <c r="I21" s="156">
        <f t="shared" si="3"/>
        <v>1.11111E-4</v>
      </c>
      <c r="J21" s="157">
        <f>(1/J19)*(1/L29)*8</f>
        <v>4.8611111111111115E-5</v>
      </c>
      <c r="K21" s="157">
        <f>(1/K19)*(1/L28)*16</f>
        <v>3.1111111111111113E-4</v>
      </c>
      <c r="L21" s="652">
        <f>(1/L19)*(1/L28)*16</f>
        <v>3.1111111111111113E-4</v>
      </c>
    </row>
    <row r="22" spans="1:18" ht="13.9" hidden="1" customHeight="1">
      <c r="A22" s="159" t="s">
        <v>514</v>
      </c>
      <c r="B22" s="671"/>
      <c r="C22" s="653" t="e">
        <f>C21/#REF!</f>
        <v>#REF!</v>
      </c>
      <c r="D22" s="161" t="e">
        <f>D21/#REF!</f>
        <v>#REF!</v>
      </c>
      <c r="E22" s="161" t="e">
        <f>E21/#REF!</f>
        <v>#REF!</v>
      </c>
      <c r="F22" s="161" t="e">
        <f>F21/#REF!</f>
        <v>#REF!</v>
      </c>
      <c r="G22" s="161" t="e">
        <f>G21/#REF!</f>
        <v>#REF!</v>
      </c>
      <c r="H22" s="161" t="e">
        <f>H21/#REF!</f>
        <v>#REF!</v>
      </c>
      <c r="I22" s="161" t="e">
        <f>I21/#REF!</f>
        <v>#REF!</v>
      </c>
      <c r="J22" s="162" t="e">
        <f>J21/#REF!</f>
        <v>#REF!</v>
      </c>
      <c r="K22" s="162" t="e">
        <f>K21/#REF!</f>
        <v>#REF!</v>
      </c>
      <c r="L22" s="654" t="e">
        <f>L21/#REF!</f>
        <v>#REF!</v>
      </c>
    </row>
    <row r="23" spans="1:18" ht="13.9" hidden="1" customHeight="1">
      <c r="A23" s="164" t="s">
        <v>515</v>
      </c>
      <c r="B23" s="672"/>
      <c r="C23" s="655" t="s">
        <v>516</v>
      </c>
      <c r="D23" s="166" t="s">
        <v>517</v>
      </c>
      <c r="E23" s="166" t="s">
        <v>518</v>
      </c>
      <c r="F23" s="166" t="s">
        <v>519</v>
      </c>
      <c r="G23" s="167" t="s">
        <v>520</v>
      </c>
      <c r="H23" s="168">
        <v>100000</v>
      </c>
      <c r="I23" s="167" t="s">
        <v>521</v>
      </c>
      <c r="J23" s="169" t="s">
        <v>522</v>
      </c>
      <c r="K23" s="169" t="s">
        <v>523</v>
      </c>
      <c r="L23" s="656" t="s">
        <v>523</v>
      </c>
    </row>
    <row r="24" spans="1:18" ht="13.9" hidden="1" customHeight="1">
      <c r="C24" s="657"/>
      <c r="L24" s="658"/>
    </row>
    <row r="25" spans="1:18" ht="13.9" hidden="1" customHeight="1">
      <c r="C25" s="657"/>
      <c r="L25" s="658"/>
    </row>
    <row r="26" spans="1:18" ht="13.9" hidden="1" customHeight="1">
      <c r="C26" s="657"/>
      <c r="L26" s="658"/>
    </row>
    <row r="27" spans="1:18" ht="13.9" hidden="1" customHeight="1">
      <c r="C27" s="657"/>
      <c r="L27" s="658"/>
    </row>
    <row r="28" spans="1:18" ht="13.9" hidden="1" customHeight="1">
      <c r="C28" s="657"/>
      <c r="J28" s="171">
        <f>30/7</f>
        <v>4.2857142857142856</v>
      </c>
      <c r="K28" s="171">
        <v>40</v>
      </c>
      <c r="L28" s="659">
        <f>J28*K28</f>
        <v>171.42857142857142</v>
      </c>
      <c r="M28" s="171"/>
      <c r="N28" s="171"/>
      <c r="O28" s="171"/>
      <c r="P28" s="171"/>
      <c r="Q28" s="171"/>
    </row>
    <row r="29" spans="1:18" ht="13.9" hidden="1" customHeight="1">
      <c r="C29" s="657"/>
      <c r="J29" s="171"/>
      <c r="K29" s="171"/>
      <c r="L29" s="659">
        <f>L28*6</f>
        <v>1028.5714285714284</v>
      </c>
      <c r="M29" s="171" t="s">
        <v>524</v>
      </c>
      <c r="N29" s="171"/>
      <c r="O29" s="171"/>
      <c r="P29" s="171"/>
      <c r="Q29" s="171"/>
    </row>
    <row r="30" spans="1:18" ht="13.9" customHeight="1" thickBot="1">
      <c r="A30" s="676" t="s">
        <v>525</v>
      </c>
      <c r="B30" s="396" t="s">
        <v>26</v>
      </c>
      <c r="C30" s="660">
        <f>C18/($M$18*C19)</f>
        <v>0.62570196875019979</v>
      </c>
      <c r="D30" s="403">
        <f t="shared" ref="D30:I30" si="4">D18/($M$18*D19)</f>
        <v>0.18187226485633912</v>
      </c>
      <c r="E30" s="403">
        <f t="shared" si="4"/>
        <v>3.032813628346457E-2</v>
      </c>
      <c r="F30" s="403">
        <f t="shared" si="4"/>
        <v>7.3704779102573989E-2</v>
      </c>
      <c r="G30" s="403">
        <f t="shared" si="4"/>
        <v>1.7045132524500153E-2</v>
      </c>
      <c r="H30" s="403">
        <f t="shared" si="4"/>
        <v>3.6079300914014603E-3</v>
      </c>
      <c r="I30" s="403">
        <f t="shared" si="4"/>
        <v>2.5469604549510597E-2</v>
      </c>
      <c r="J30" s="403">
        <f>1/4*1/J19*8*1/1132.6*J18</f>
        <v>1.1369636235211018E-2</v>
      </c>
      <c r="K30" s="403">
        <f>1/M18*1/K19*16*1/188.76*K18</f>
        <v>1.3059251993414124E-2</v>
      </c>
      <c r="L30" s="661">
        <f>1/M18*1/L19*16*1/188.76*L18</f>
        <v>2.9210931848596203E-2</v>
      </c>
      <c r="M30" s="151">
        <f>SUM(C30:L30)-J30</f>
        <v>1.0000000000000002</v>
      </c>
      <c r="N30" s="171"/>
      <c r="O30" s="171"/>
      <c r="P30" s="171"/>
      <c r="Q30" s="171"/>
      <c r="R30" s="740"/>
    </row>
    <row r="31" spans="1:18" ht="15.75" thickBot="1">
      <c r="C31" s="662" t="s">
        <v>516</v>
      </c>
      <c r="D31" s="663" t="s">
        <v>517</v>
      </c>
      <c r="E31" s="663" t="s">
        <v>518</v>
      </c>
      <c r="F31" s="663" t="s">
        <v>519</v>
      </c>
      <c r="G31" s="664" t="s">
        <v>520</v>
      </c>
      <c r="H31" s="665">
        <v>100000</v>
      </c>
      <c r="I31" s="664" t="s">
        <v>521</v>
      </c>
      <c r="J31" s="664" t="s">
        <v>522</v>
      </c>
      <c r="K31" s="666" t="s">
        <v>523</v>
      </c>
      <c r="L31" s="667" t="s">
        <v>523</v>
      </c>
      <c r="R31" s="740"/>
    </row>
    <row r="149" spans="3:3">
      <c r="C149" s="101">
        <f>C148/'Prod. GEXCRI'!O19</f>
        <v>0</v>
      </c>
    </row>
  </sheetData>
  <mergeCells count="17">
    <mergeCell ref="M2:M3"/>
    <mergeCell ref="N2:O2"/>
    <mergeCell ref="C1:F1"/>
    <mergeCell ref="G1:I1"/>
    <mergeCell ref="J1:L1"/>
    <mergeCell ref="F2:F3"/>
    <mergeCell ref="G2:G3"/>
    <mergeCell ref="H2:H3"/>
    <mergeCell ref="I2:I3"/>
    <mergeCell ref="J2:J3"/>
    <mergeCell ref="K2:K3"/>
    <mergeCell ref="L2:L3"/>
    <mergeCell ref="A2:A3"/>
    <mergeCell ref="B2:B3"/>
    <mergeCell ref="C2:C3"/>
    <mergeCell ref="D2:D3"/>
    <mergeCell ref="E2:E3"/>
  </mergeCells>
  <pageMargins left="0" right="0" top="0.39374999999999999" bottom="0.39374999999999999" header="0" footer="0"/>
  <pageSetup paperSize="9" firstPageNumber="0" orientation="portrait" horizontalDpi="300" verticalDpi="300" r:id="rId1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7C2F5A2A89F2F46A131583D108CF30B" ma:contentTypeVersion="6" ma:contentTypeDescription="Crie um novo documento." ma:contentTypeScope="" ma:versionID="c97929f0b1c9f5bbde003b9636f05e9a">
  <xsd:schema xmlns:xsd="http://www.w3.org/2001/XMLSchema" xmlns:xs="http://www.w3.org/2001/XMLSchema" xmlns:p="http://schemas.microsoft.com/office/2006/metadata/properties" xmlns:ns2="dabf0dba-c077-475d-9345-a01feca62dd9" xmlns:ns3="00160dfd-f05a-4e13-b996-51ec8bf7b779" targetNamespace="http://schemas.microsoft.com/office/2006/metadata/properties" ma:root="true" ma:fieldsID="9e607d011ce4cfc23b910b0681a5a099" ns2:_="" ns3:_="">
    <xsd:import namespace="dabf0dba-c077-475d-9345-a01feca62dd9"/>
    <xsd:import namespace="00160dfd-f05a-4e13-b996-51ec8bf7b7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bf0dba-c077-475d-9345-a01feca62d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160dfd-f05a-4e13-b996-51ec8bf7b77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C27031-07F9-40F6-8128-E773EF5ACE9E}"/>
</file>

<file path=customXml/itemProps2.xml><?xml version="1.0" encoding="utf-8"?>
<ds:datastoreItem xmlns:ds="http://schemas.openxmlformats.org/officeDocument/2006/customXml" ds:itemID="{20B9B3C5-4720-4010-A23B-BE357640DC9B}"/>
</file>

<file path=customXml/itemProps3.xml><?xml version="1.0" encoding="utf-8"?>
<ds:datastoreItem xmlns:ds="http://schemas.openxmlformats.org/officeDocument/2006/customXml" ds:itemID="{E4A557E9-4DB5-4445-A79D-CACF9A1E2D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/>
  <cp:revision>90</cp:revision>
  <dcterms:created xsi:type="dcterms:W3CDTF">2020-03-17T09:48:25Z</dcterms:created>
  <dcterms:modified xsi:type="dcterms:W3CDTF">2025-03-28T15:54:37Z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0x01010077C2F5A2A89F2F46A131583D108CF30B</vt:lpwstr>
  </property>
</Properties>
</file>